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ol\Downloads\"/>
    </mc:Choice>
  </mc:AlternateContent>
  <xr:revisionPtr revIDLastSave="0" documentId="8_{72C8EAE3-F056-4E3B-A6C1-544820973BDB}" xr6:coauthVersionLast="45" xr6:coauthVersionMax="45" xr10:uidLastSave="{00000000-0000-0000-0000-000000000000}"/>
  <bookViews>
    <workbookView xWindow="-93" yWindow="-93" windowWidth="21520" windowHeight="11586" xr2:uid="{00000000-000D-0000-FFFF-FFFF00000000}"/>
  </bookViews>
  <sheets>
    <sheet name="Смета 10 гр. по ФЕР" sheetId="5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'Смета 10 гр. по ФЕР'!$31:$31</definedName>
    <definedName name="_xlnm.Print_Area" localSheetId="0">'Смета 10 гр. по ФЕР'!$A$1:$J$294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2" i="5" l="1"/>
  <c r="A99" i="5"/>
  <c r="C34" i="5"/>
  <c r="H292" i="5" l="1"/>
  <c r="H289" i="5"/>
  <c r="C292" i="5"/>
  <c r="C289" i="5"/>
  <c r="C286" i="5"/>
  <c r="I273" i="5"/>
  <c r="G273" i="5"/>
  <c r="F273" i="5"/>
  <c r="D272" i="5"/>
  <c r="I272" i="5"/>
  <c r="C272" i="5"/>
  <c r="A272" i="5"/>
  <c r="A271" i="5"/>
  <c r="I264" i="5"/>
  <c r="G264" i="5"/>
  <c r="F264" i="5"/>
  <c r="D264" i="5"/>
  <c r="C264" i="5"/>
  <c r="A264" i="5"/>
  <c r="G262" i="5"/>
  <c r="E262" i="5"/>
  <c r="I261" i="5"/>
  <c r="E261" i="5"/>
  <c r="I260" i="5"/>
  <c r="E260" i="5"/>
  <c r="I259" i="5"/>
  <c r="F259" i="5"/>
  <c r="D259" i="5"/>
  <c r="C259" i="5"/>
  <c r="B259" i="5"/>
  <c r="A259" i="5"/>
  <c r="I258" i="5"/>
  <c r="G258" i="5"/>
  <c r="F258" i="5"/>
  <c r="D256" i="5"/>
  <c r="I256" i="5"/>
  <c r="C256" i="5"/>
  <c r="B256" i="5"/>
  <c r="A256" i="5"/>
  <c r="A255" i="5"/>
  <c r="G248" i="5"/>
  <c r="E248" i="5"/>
  <c r="I247" i="5"/>
  <c r="E247" i="5"/>
  <c r="I246" i="5"/>
  <c r="E246" i="5"/>
  <c r="I245" i="5"/>
  <c r="F245" i="5"/>
  <c r="D245" i="5"/>
  <c r="C245" i="5"/>
  <c r="B245" i="5"/>
  <c r="A245" i="5"/>
  <c r="I244" i="5"/>
  <c r="G244" i="5"/>
  <c r="F244" i="5"/>
  <c r="I243" i="5"/>
  <c r="G243" i="5"/>
  <c r="F243" i="5"/>
  <c r="I242" i="5"/>
  <c r="G242" i="5"/>
  <c r="F242" i="5"/>
  <c r="I241" i="5"/>
  <c r="G241" i="5"/>
  <c r="F241" i="5"/>
  <c r="D239" i="5"/>
  <c r="I239" i="5"/>
  <c r="C239" i="5"/>
  <c r="A239" i="5"/>
  <c r="G237" i="5"/>
  <c r="E237" i="5"/>
  <c r="I236" i="5"/>
  <c r="E236" i="5"/>
  <c r="I235" i="5"/>
  <c r="E235" i="5"/>
  <c r="I234" i="5"/>
  <c r="F234" i="5"/>
  <c r="D234" i="5"/>
  <c r="C234" i="5"/>
  <c r="B234" i="5"/>
  <c r="A234" i="5"/>
  <c r="I233" i="5"/>
  <c r="G233" i="5"/>
  <c r="F233" i="5"/>
  <c r="I232" i="5"/>
  <c r="G232" i="5"/>
  <c r="F232" i="5"/>
  <c r="I231" i="5"/>
  <c r="G231" i="5"/>
  <c r="F231" i="5"/>
  <c r="I230" i="5"/>
  <c r="G230" i="5"/>
  <c r="F230" i="5"/>
  <c r="D229" i="5"/>
  <c r="I229" i="5"/>
  <c r="C229" i="5"/>
  <c r="A229" i="5"/>
  <c r="G227" i="5"/>
  <c r="E227" i="5"/>
  <c r="I226" i="5"/>
  <c r="F226" i="5"/>
  <c r="E226" i="5"/>
  <c r="I225" i="5"/>
  <c r="F225" i="5"/>
  <c r="E225" i="5"/>
  <c r="I224" i="5"/>
  <c r="F224" i="5"/>
  <c r="D224" i="5"/>
  <c r="C224" i="5"/>
  <c r="B224" i="5"/>
  <c r="A224" i="5"/>
  <c r="I223" i="5"/>
  <c r="F223" i="5"/>
  <c r="D223" i="5"/>
  <c r="C223" i="5"/>
  <c r="B223" i="5"/>
  <c r="A223" i="5"/>
  <c r="I222" i="5"/>
  <c r="F222" i="5"/>
  <c r="D222" i="5"/>
  <c r="C222" i="5"/>
  <c r="A222" i="5"/>
  <c r="I221" i="5"/>
  <c r="F221" i="5"/>
  <c r="D221" i="5"/>
  <c r="C221" i="5"/>
  <c r="B221" i="5"/>
  <c r="A221" i="5"/>
  <c r="I220" i="5"/>
  <c r="F220" i="5"/>
  <c r="D220" i="5"/>
  <c r="C220" i="5"/>
  <c r="B220" i="5"/>
  <c r="A220" i="5"/>
  <c r="I219" i="5"/>
  <c r="F219" i="5"/>
  <c r="D219" i="5"/>
  <c r="C219" i="5"/>
  <c r="B219" i="5"/>
  <c r="A219" i="5"/>
  <c r="I218" i="5"/>
  <c r="F218" i="5"/>
  <c r="D218" i="5"/>
  <c r="C218" i="5"/>
  <c r="B218" i="5"/>
  <c r="A218" i="5"/>
  <c r="I217" i="5"/>
  <c r="G217" i="5"/>
  <c r="F217" i="5"/>
  <c r="I216" i="5"/>
  <c r="G216" i="5"/>
  <c r="F216" i="5"/>
  <c r="I215" i="5"/>
  <c r="G215" i="5"/>
  <c r="F215" i="5"/>
  <c r="I214" i="5"/>
  <c r="G214" i="5"/>
  <c r="F214" i="5"/>
  <c r="D212" i="5"/>
  <c r="I212" i="5"/>
  <c r="C212" i="5"/>
  <c r="A212" i="5"/>
  <c r="G210" i="5"/>
  <c r="E210" i="5"/>
  <c r="I209" i="5"/>
  <c r="F209" i="5"/>
  <c r="E209" i="5"/>
  <c r="I208" i="5"/>
  <c r="F208" i="5"/>
  <c r="E208" i="5"/>
  <c r="I207" i="5"/>
  <c r="F207" i="5"/>
  <c r="D207" i="5"/>
  <c r="C207" i="5"/>
  <c r="B207" i="5"/>
  <c r="A207" i="5"/>
  <c r="I206" i="5"/>
  <c r="G206" i="5"/>
  <c r="F206" i="5"/>
  <c r="I205" i="5"/>
  <c r="G205" i="5"/>
  <c r="F205" i="5"/>
  <c r="I204" i="5"/>
  <c r="G204" i="5"/>
  <c r="F204" i="5"/>
  <c r="I203" i="5"/>
  <c r="G203" i="5"/>
  <c r="F203" i="5"/>
  <c r="D201" i="5"/>
  <c r="I201" i="5"/>
  <c r="C201" i="5"/>
  <c r="A201" i="5"/>
  <c r="G199" i="5"/>
  <c r="E199" i="5"/>
  <c r="I198" i="5"/>
  <c r="F198" i="5"/>
  <c r="E198" i="5"/>
  <c r="I197" i="5"/>
  <c r="F197" i="5"/>
  <c r="E197" i="5"/>
  <c r="I196" i="5"/>
  <c r="F196" i="5"/>
  <c r="D196" i="5"/>
  <c r="C196" i="5"/>
  <c r="B196" i="5"/>
  <c r="A196" i="5"/>
  <c r="I195" i="5"/>
  <c r="F195" i="5"/>
  <c r="D195" i="5"/>
  <c r="C195" i="5"/>
  <c r="B195" i="5"/>
  <c r="A195" i="5"/>
  <c r="I194" i="5"/>
  <c r="G194" i="5"/>
  <c r="F194" i="5"/>
  <c r="I193" i="5"/>
  <c r="G193" i="5"/>
  <c r="F193" i="5"/>
  <c r="I192" i="5"/>
  <c r="G192" i="5"/>
  <c r="F192" i="5"/>
  <c r="I191" i="5"/>
  <c r="G191" i="5"/>
  <c r="F191" i="5"/>
  <c r="D189" i="5"/>
  <c r="I189" i="5"/>
  <c r="C189" i="5"/>
  <c r="A189" i="5"/>
  <c r="G187" i="5"/>
  <c r="E187" i="5"/>
  <c r="I186" i="5"/>
  <c r="F186" i="5"/>
  <c r="E186" i="5"/>
  <c r="I185" i="5"/>
  <c r="F185" i="5"/>
  <c r="E185" i="5"/>
  <c r="I184" i="5"/>
  <c r="F184" i="5"/>
  <c r="D184" i="5"/>
  <c r="C184" i="5"/>
  <c r="B184" i="5"/>
  <c r="A184" i="5"/>
  <c r="I183" i="5"/>
  <c r="F183" i="5"/>
  <c r="D183" i="5"/>
  <c r="C183" i="5"/>
  <c r="B183" i="5"/>
  <c r="A183" i="5"/>
  <c r="I182" i="5"/>
  <c r="F182" i="5"/>
  <c r="D182" i="5"/>
  <c r="C182" i="5"/>
  <c r="B182" i="5"/>
  <c r="A182" i="5"/>
  <c r="I181" i="5"/>
  <c r="G181" i="5"/>
  <c r="F181" i="5"/>
  <c r="I180" i="5"/>
  <c r="G180" i="5"/>
  <c r="F180" i="5"/>
  <c r="I179" i="5"/>
  <c r="G179" i="5"/>
  <c r="F179" i="5"/>
  <c r="I178" i="5"/>
  <c r="G178" i="5"/>
  <c r="F178" i="5"/>
  <c r="D176" i="5"/>
  <c r="I176" i="5"/>
  <c r="C176" i="5"/>
  <c r="A176" i="5"/>
  <c r="G174" i="5"/>
  <c r="E174" i="5"/>
  <c r="I173" i="5"/>
  <c r="F173" i="5"/>
  <c r="E173" i="5"/>
  <c r="I172" i="5"/>
  <c r="F172" i="5"/>
  <c r="E172" i="5"/>
  <c r="I171" i="5"/>
  <c r="F171" i="5"/>
  <c r="D171" i="5"/>
  <c r="C171" i="5"/>
  <c r="B171" i="5"/>
  <c r="A171" i="5"/>
  <c r="I170" i="5"/>
  <c r="G170" i="5"/>
  <c r="F170" i="5"/>
  <c r="I169" i="5"/>
  <c r="G169" i="5"/>
  <c r="F169" i="5"/>
  <c r="I168" i="5"/>
  <c r="G168" i="5"/>
  <c r="F168" i="5"/>
  <c r="I167" i="5"/>
  <c r="G167" i="5"/>
  <c r="F167" i="5"/>
  <c r="D166" i="5"/>
  <c r="I166" i="5"/>
  <c r="C166" i="5"/>
  <c r="A166" i="5"/>
  <c r="G164" i="5"/>
  <c r="E164" i="5"/>
  <c r="I163" i="5"/>
  <c r="E163" i="5"/>
  <c r="I162" i="5"/>
  <c r="E162" i="5"/>
  <c r="I161" i="5"/>
  <c r="F161" i="5"/>
  <c r="D161" i="5"/>
  <c r="C161" i="5"/>
  <c r="A161" i="5"/>
  <c r="I160" i="5"/>
  <c r="F160" i="5"/>
  <c r="D160" i="5"/>
  <c r="C160" i="5"/>
  <c r="B160" i="5"/>
  <c r="A160" i="5"/>
  <c r="I159" i="5"/>
  <c r="G159" i="5"/>
  <c r="F159" i="5"/>
  <c r="I158" i="5"/>
  <c r="G158" i="5"/>
  <c r="F158" i="5"/>
  <c r="I157" i="5"/>
  <c r="G157" i="5"/>
  <c r="F157" i="5"/>
  <c r="I156" i="5"/>
  <c r="G156" i="5"/>
  <c r="F156" i="5"/>
  <c r="D154" i="5"/>
  <c r="I154" i="5"/>
  <c r="C154" i="5"/>
  <c r="A154" i="5"/>
  <c r="G152" i="5"/>
  <c r="E152" i="5"/>
  <c r="I151" i="5"/>
  <c r="E151" i="5"/>
  <c r="I150" i="5"/>
  <c r="E150" i="5"/>
  <c r="I149" i="5"/>
  <c r="F149" i="5"/>
  <c r="D149" i="5"/>
  <c r="C149" i="5"/>
  <c r="B149" i="5"/>
  <c r="A149" i="5"/>
  <c r="I148" i="5"/>
  <c r="G148" i="5"/>
  <c r="F148" i="5"/>
  <c r="I147" i="5"/>
  <c r="G147" i="5"/>
  <c r="F147" i="5"/>
  <c r="I146" i="5"/>
  <c r="G146" i="5"/>
  <c r="F146" i="5"/>
  <c r="I145" i="5"/>
  <c r="G145" i="5"/>
  <c r="F145" i="5"/>
  <c r="D143" i="5"/>
  <c r="I143" i="5"/>
  <c r="C143" i="5"/>
  <c r="A143" i="5"/>
  <c r="G141" i="5"/>
  <c r="E141" i="5"/>
  <c r="I140" i="5"/>
  <c r="F140" i="5"/>
  <c r="E140" i="5"/>
  <c r="I139" i="5"/>
  <c r="F139" i="5"/>
  <c r="E139" i="5"/>
  <c r="I138" i="5"/>
  <c r="F138" i="5"/>
  <c r="D138" i="5"/>
  <c r="C138" i="5"/>
  <c r="B138" i="5"/>
  <c r="A138" i="5"/>
  <c r="I137" i="5"/>
  <c r="F137" i="5"/>
  <c r="D137" i="5"/>
  <c r="C137" i="5"/>
  <c r="B137" i="5"/>
  <c r="A137" i="5"/>
  <c r="I136" i="5"/>
  <c r="G136" i="5"/>
  <c r="F136" i="5"/>
  <c r="D134" i="5"/>
  <c r="I134" i="5"/>
  <c r="C134" i="5"/>
  <c r="A134" i="5"/>
  <c r="G132" i="5"/>
  <c r="E132" i="5"/>
  <c r="I131" i="5"/>
  <c r="F131" i="5"/>
  <c r="E131" i="5"/>
  <c r="I130" i="5"/>
  <c r="F130" i="5"/>
  <c r="E130" i="5"/>
  <c r="I129" i="5"/>
  <c r="F129" i="5"/>
  <c r="D129" i="5"/>
  <c r="C129" i="5"/>
  <c r="B129" i="5"/>
  <c r="A129" i="5"/>
  <c r="I128" i="5"/>
  <c r="F128" i="5"/>
  <c r="D128" i="5"/>
  <c r="C128" i="5"/>
  <c r="B128" i="5"/>
  <c r="A128" i="5"/>
  <c r="I127" i="5"/>
  <c r="F127" i="5"/>
  <c r="D127" i="5"/>
  <c r="C127" i="5"/>
  <c r="B127" i="5"/>
  <c r="A127" i="5"/>
  <c r="I126" i="5"/>
  <c r="G126" i="5"/>
  <c r="F126" i="5"/>
  <c r="I125" i="5"/>
  <c r="G125" i="5"/>
  <c r="F125" i="5"/>
  <c r="I124" i="5"/>
  <c r="G124" i="5"/>
  <c r="F124" i="5"/>
  <c r="D122" i="5"/>
  <c r="I122" i="5"/>
  <c r="C122" i="5"/>
  <c r="A122" i="5"/>
  <c r="G120" i="5"/>
  <c r="E120" i="5"/>
  <c r="I119" i="5"/>
  <c r="F119" i="5"/>
  <c r="E119" i="5"/>
  <c r="I118" i="5"/>
  <c r="F118" i="5"/>
  <c r="E118" i="5"/>
  <c r="I117" i="5"/>
  <c r="F117" i="5"/>
  <c r="D117" i="5"/>
  <c r="C117" i="5"/>
  <c r="B117" i="5"/>
  <c r="A117" i="5"/>
  <c r="I116" i="5"/>
  <c r="G116" i="5"/>
  <c r="F116" i="5"/>
  <c r="I115" i="5"/>
  <c r="G115" i="5"/>
  <c r="F115" i="5"/>
  <c r="I114" i="5"/>
  <c r="G114" i="5"/>
  <c r="F114" i="5"/>
  <c r="I113" i="5"/>
  <c r="G113" i="5"/>
  <c r="F113" i="5"/>
  <c r="D111" i="5"/>
  <c r="I111" i="5"/>
  <c r="C111" i="5"/>
  <c r="A111" i="5"/>
  <c r="G109" i="5"/>
  <c r="E109" i="5"/>
  <c r="I108" i="5"/>
  <c r="F108" i="5"/>
  <c r="E108" i="5"/>
  <c r="I107" i="5"/>
  <c r="F107" i="5"/>
  <c r="E107" i="5"/>
  <c r="I106" i="5"/>
  <c r="F106" i="5"/>
  <c r="D106" i="5"/>
  <c r="C106" i="5"/>
  <c r="B106" i="5"/>
  <c r="A106" i="5"/>
  <c r="I105" i="5"/>
  <c r="G105" i="5"/>
  <c r="F105" i="5"/>
  <c r="I104" i="5"/>
  <c r="G104" i="5"/>
  <c r="F104" i="5"/>
  <c r="I103" i="5"/>
  <c r="G103" i="5"/>
  <c r="F103" i="5"/>
  <c r="I102" i="5"/>
  <c r="G102" i="5"/>
  <c r="F102" i="5"/>
  <c r="D100" i="5"/>
  <c r="I100" i="5"/>
  <c r="C100" i="5"/>
  <c r="A100" i="5"/>
  <c r="G92" i="5"/>
  <c r="E92" i="5"/>
  <c r="I91" i="5"/>
  <c r="F91" i="5"/>
  <c r="E91" i="5"/>
  <c r="I90" i="5"/>
  <c r="F90" i="5"/>
  <c r="E90" i="5"/>
  <c r="I89" i="5"/>
  <c r="G89" i="5"/>
  <c r="F89" i="5"/>
  <c r="D88" i="5"/>
  <c r="I88" i="5"/>
  <c r="C88" i="5"/>
  <c r="A88" i="5"/>
  <c r="G86" i="5"/>
  <c r="E86" i="5"/>
  <c r="I85" i="5"/>
  <c r="E85" i="5"/>
  <c r="I84" i="5"/>
  <c r="E84" i="5"/>
  <c r="I83" i="5"/>
  <c r="F83" i="5"/>
  <c r="D83" i="5"/>
  <c r="C83" i="5"/>
  <c r="B83" i="5"/>
  <c r="A83" i="5"/>
  <c r="I82" i="5"/>
  <c r="G82" i="5"/>
  <c r="F82" i="5"/>
  <c r="D80" i="5"/>
  <c r="I80" i="5"/>
  <c r="C80" i="5"/>
  <c r="A80" i="5"/>
  <c r="G78" i="5"/>
  <c r="E78" i="5"/>
  <c r="I77" i="5"/>
  <c r="E77" i="5"/>
  <c r="I76" i="5"/>
  <c r="E76" i="5"/>
  <c r="I75" i="5"/>
  <c r="F75" i="5"/>
  <c r="D75" i="5"/>
  <c r="C75" i="5"/>
  <c r="B75" i="5"/>
  <c r="A75" i="5"/>
  <c r="I74" i="5"/>
  <c r="G74" i="5"/>
  <c r="F74" i="5"/>
  <c r="D72" i="5"/>
  <c r="I72" i="5"/>
  <c r="C72" i="5"/>
  <c r="A72" i="5"/>
  <c r="G70" i="5"/>
  <c r="E70" i="5"/>
  <c r="I69" i="5"/>
  <c r="E69" i="5"/>
  <c r="I68" i="5"/>
  <c r="E68" i="5"/>
  <c r="I67" i="5"/>
  <c r="F67" i="5"/>
  <c r="D67" i="5"/>
  <c r="C67" i="5"/>
  <c r="B67" i="5"/>
  <c r="A67" i="5"/>
  <c r="I66" i="5"/>
  <c r="G66" i="5"/>
  <c r="F66" i="5"/>
  <c r="I65" i="5"/>
  <c r="G65" i="5"/>
  <c r="F65" i="5"/>
  <c r="I64" i="5"/>
  <c r="G64" i="5"/>
  <c r="F64" i="5"/>
  <c r="D62" i="5"/>
  <c r="I62" i="5"/>
  <c r="C62" i="5"/>
  <c r="A62" i="5"/>
  <c r="G60" i="5"/>
  <c r="E60" i="5"/>
  <c r="I59" i="5"/>
  <c r="E59" i="5"/>
  <c r="I58" i="5"/>
  <c r="E58" i="5"/>
  <c r="I57" i="5"/>
  <c r="F57" i="5"/>
  <c r="D57" i="5"/>
  <c r="C57" i="5"/>
  <c r="B57" i="5"/>
  <c r="A57" i="5"/>
  <c r="I56" i="5"/>
  <c r="G56" i="5"/>
  <c r="F56" i="5"/>
  <c r="I55" i="5"/>
  <c r="G55" i="5"/>
  <c r="F55" i="5"/>
  <c r="I54" i="5"/>
  <c r="G54" i="5"/>
  <c r="F54" i="5"/>
  <c r="D52" i="5"/>
  <c r="I52" i="5"/>
  <c r="C52" i="5"/>
  <c r="A52" i="5"/>
  <c r="G50" i="5"/>
  <c r="E50" i="5"/>
  <c r="I49" i="5"/>
  <c r="F49" i="5"/>
  <c r="E49" i="5"/>
  <c r="I48" i="5"/>
  <c r="F48" i="5"/>
  <c r="E48" i="5"/>
  <c r="I47" i="5"/>
  <c r="G47" i="5"/>
  <c r="F47" i="5"/>
  <c r="I46" i="5"/>
  <c r="G46" i="5"/>
  <c r="F46" i="5"/>
  <c r="I45" i="5"/>
  <c r="G45" i="5"/>
  <c r="F45" i="5"/>
  <c r="D43" i="5"/>
  <c r="I43" i="5"/>
  <c r="C43" i="5"/>
  <c r="A43" i="5"/>
  <c r="G41" i="5"/>
  <c r="E41" i="5"/>
  <c r="I40" i="5"/>
  <c r="E40" i="5"/>
  <c r="I39" i="5"/>
  <c r="E39" i="5"/>
  <c r="I38" i="5"/>
  <c r="G38" i="5"/>
  <c r="F38" i="5"/>
  <c r="I37" i="5"/>
  <c r="G37" i="5"/>
  <c r="F37" i="5"/>
  <c r="I36" i="5"/>
  <c r="G36" i="5"/>
  <c r="F36" i="5"/>
  <c r="D34" i="5"/>
  <c r="I34" i="5"/>
  <c r="A34" i="5"/>
  <c r="A33" i="5"/>
  <c r="A21" i="5"/>
  <c r="A18" i="5"/>
  <c r="A16" i="5"/>
  <c r="A13" i="5"/>
  <c r="G6" i="5"/>
  <c r="B6" i="5"/>
  <c r="A1" i="5"/>
  <c r="A1" i="4" l="1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" i="3"/>
  <c r="CY1" i="3"/>
  <c r="CZ1" i="3"/>
  <c r="DB1" i="3" s="1"/>
  <c r="DA1" i="3"/>
  <c r="DC1" i="3"/>
  <c r="A2" i="3"/>
  <c r="CY2" i="3"/>
  <c r="CZ2" i="3"/>
  <c r="DB2" i="3" s="1"/>
  <c r="DA2" i="3"/>
  <c r="DC2" i="3"/>
  <c r="A3" i="3"/>
  <c r="CY3" i="3"/>
  <c r="CZ3" i="3"/>
  <c r="DB3" i="3" s="1"/>
  <c r="DA3" i="3"/>
  <c r="DC3" i="3"/>
  <c r="A4" i="3"/>
  <c r="CY4" i="3"/>
  <c r="CZ4" i="3"/>
  <c r="DB4" i="3" s="1"/>
  <c r="DA4" i="3"/>
  <c r="DC4" i="3"/>
  <c r="A5" i="3"/>
  <c r="CY5" i="3"/>
  <c r="CZ5" i="3"/>
  <c r="DB5" i="3" s="1"/>
  <c r="DA5" i="3"/>
  <c r="DC5" i="3"/>
  <c r="A6" i="3"/>
  <c r="CY6" i="3"/>
  <c r="CZ6" i="3"/>
  <c r="DA6" i="3"/>
  <c r="DB6" i="3"/>
  <c r="DC6" i="3"/>
  <c r="A7" i="3"/>
  <c r="CY7" i="3"/>
  <c r="CZ7" i="3"/>
  <c r="DB7" i="3" s="1"/>
  <c r="DA7" i="3"/>
  <c r="DC7" i="3"/>
  <c r="A8" i="3"/>
  <c r="CY8" i="3"/>
  <c r="CZ8" i="3"/>
  <c r="DB8" i="3" s="1"/>
  <c r="DA8" i="3"/>
  <c r="DC8" i="3"/>
  <c r="A9" i="3"/>
  <c r="CY9" i="3"/>
  <c r="CZ9" i="3"/>
  <c r="DA9" i="3"/>
  <c r="DB9" i="3"/>
  <c r="DC9" i="3"/>
  <c r="A10" i="3"/>
  <c r="CY10" i="3"/>
  <c r="CZ10" i="3"/>
  <c r="DB10" i="3" s="1"/>
  <c r="DA10" i="3"/>
  <c r="DC10" i="3"/>
  <c r="A11" i="3"/>
  <c r="CY11" i="3"/>
  <c r="CZ11" i="3"/>
  <c r="DB11" i="3" s="1"/>
  <c r="DA11" i="3"/>
  <c r="DC11" i="3"/>
  <c r="A12" i="3"/>
  <c r="CY12" i="3"/>
  <c r="CZ12" i="3"/>
  <c r="DB12" i="3" s="1"/>
  <c r="DA12" i="3"/>
  <c r="DC12" i="3"/>
  <c r="A13" i="3"/>
  <c r="CY13" i="3"/>
  <c r="CZ13" i="3"/>
  <c r="DB13" i="3" s="1"/>
  <c r="DA13" i="3"/>
  <c r="DC13" i="3"/>
  <c r="A14" i="3"/>
  <c r="CY14" i="3"/>
  <c r="CZ14" i="3"/>
  <c r="DA14" i="3"/>
  <c r="DB14" i="3"/>
  <c r="DC14" i="3"/>
  <c r="A15" i="3"/>
  <c r="CY15" i="3"/>
  <c r="CZ15" i="3"/>
  <c r="DB15" i="3" s="1"/>
  <c r="DA15" i="3"/>
  <c r="DC15" i="3"/>
  <c r="A16" i="3"/>
  <c r="CY16" i="3"/>
  <c r="CZ16" i="3"/>
  <c r="DB16" i="3" s="1"/>
  <c r="DA16" i="3"/>
  <c r="DC16" i="3"/>
  <c r="A17" i="3"/>
  <c r="CY17" i="3"/>
  <c r="CZ17" i="3"/>
  <c r="DA17" i="3"/>
  <c r="DB17" i="3"/>
  <c r="DC17" i="3"/>
  <c r="A18" i="3"/>
  <c r="CY18" i="3"/>
  <c r="CZ18" i="3"/>
  <c r="DB18" i="3" s="1"/>
  <c r="DA18" i="3"/>
  <c r="DC18" i="3"/>
  <c r="A19" i="3"/>
  <c r="CY19" i="3"/>
  <c r="CZ19" i="3"/>
  <c r="DB19" i="3" s="1"/>
  <c r="DA19" i="3"/>
  <c r="DC19" i="3"/>
  <c r="A20" i="3"/>
  <c r="CY20" i="3"/>
  <c r="CZ20" i="3"/>
  <c r="DB20" i="3" s="1"/>
  <c r="DA20" i="3"/>
  <c r="DC20" i="3"/>
  <c r="A21" i="3"/>
  <c r="CY21" i="3"/>
  <c r="CZ21" i="3"/>
  <c r="DB21" i="3" s="1"/>
  <c r="DA21" i="3"/>
  <c r="DC21" i="3"/>
  <c r="A22" i="3"/>
  <c r="CY22" i="3"/>
  <c r="CZ22" i="3"/>
  <c r="DA22" i="3"/>
  <c r="DB22" i="3"/>
  <c r="DC22" i="3"/>
  <c r="A23" i="3"/>
  <c r="CY23" i="3"/>
  <c r="CZ23" i="3"/>
  <c r="DB23" i="3" s="1"/>
  <c r="DA23" i="3"/>
  <c r="DC23" i="3"/>
  <c r="A24" i="3"/>
  <c r="CY24" i="3"/>
  <c r="CZ24" i="3"/>
  <c r="DB24" i="3" s="1"/>
  <c r="DA24" i="3"/>
  <c r="DC24" i="3"/>
  <c r="A25" i="3"/>
  <c r="CY25" i="3"/>
  <c r="CZ25" i="3"/>
  <c r="DA25" i="3"/>
  <c r="DB25" i="3"/>
  <c r="DC25" i="3"/>
  <c r="A26" i="3"/>
  <c r="CY26" i="3"/>
  <c r="CZ26" i="3"/>
  <c r="DB26" i="3" s="1"/>
  <c r="DA26" i="3"/>
  <c r="DC26" i="3"/>
  <c r="A27" i="3"/>
  <c r="CY27" i="3"/>
  <c r="CZ27" i="3"/>
  <c r="DB27" i="3" s="1"/>
  <c r="DA27" i="3"/>
  <c r="DC27" i="3"/>
  <c r="A28" i="3"/>
  <c r="CY28" i="3"/>
  <c r="CZ28" i="3"/>
  <c r="DB28" i="3" s="1"/>
  <c r="DA28" i="3"/>
  <c r="DC28" i="3"/>
  <c r="A29" i="3"/>
  <c r="CY29" i="3"/>
  <c r="CZ29" i="3"/>
  <c r="DB29" i="3" s="1"/>
  <c r="DA29" i="3"/>
  <c r="DC29" i="3"/>
  <c r="A30" i="3"/>
  <c r="CY30" i="3"/>
  <c r="CZ30" i="3"/>
  <c r="DA30" i="3"/>
  <c r="DB30" i="3"/>
  <c r="DC30" i="3"/>
  <c r="A31" i="3"/>
  <c r="CY31" i="3"/>
  <c r="CZ31" i="3"/>
  <c r="DB31" i="3" s="1"/>
  <c r="DA31" i="3"/>
  <c r="DC31" i="3"/>
  <c r="A32" i="3"/>
  <c r="CY32" i="3"/>
  <c r="CZ32" i="3"/>
  <c r="DB32" i="3" s="1"/>
  <c r="DA32" i="3"/>
  <c r="DC32" i="3"/>
  <c r="A33" i="3"/>
  <c r="CY33" i="3"/>
  <c r="CZ33" i="3"/>
  <c r="DA33" i="3"/>
  <c r="DB33" i="3"/>
  <c r="DC33" i="3"/>
  <c r="A34" i="3"/>
  <c r="CY34" i="3"/>
  <c r="CZ34" i="3"/>
  <c r="DB34" i="3" s="1"/>
  <c r="DA34" i="3"/>
  <c r="DC34" i="3"/>
  <c r="A35" i="3"/>
  <c r="CY35" i="3"/>
  <c r="CZ35" i="3"/>
  <c r="DB35" i="3" s="1"/>
  <c r="DA35" i="3"/>
  <c r="DC35" i="3"/>
  <c r="A36" i="3"/>
  <c r="CY36" i="3"/>
  <c r="CZ36" i="3"/>
  <c r="DB36" i="3" s="1"/>
  <c r="DA36" i="3"/>
  <c r="DC36" i="3"/>
  <c r="A37" i="3"/>
  <c r="CY37" i="3"/>
  <c r="CZ37" i="3"/>
  <c r="DB37" i="3" s="1"/>
  <c r="DA37" i="3"/>
  <c r="DC37" i="3"/>
  <c r="A38" i="3"/>
  <c r="CY38" i="3"/>
  <c r="CZ38" i="3"/>
  <c r="DA38" i="3"/>
  <c r="DB38" i="3"/>
  <c r="DC38" i="3"/>
  <c r="A39" i="3"/>
  <c r="CY39" i="3"/>
  <c r="CZ39" i="3"/>
  <c r="DB39" i="3" s="1"/>
  <c r="DA39" i="3"/>
  <c r="DC39" i="3"/>
  <c r="A40" i="3"/>
  <c r="CY40" i="3"/>
  <c r="CZ40" i="3"/>
  <c r="DB40" i="3" s="1"/>
  <c r="DA40" i="3"/>
  <c r="DC40" i="3"/>
  <c r="A41" i="3"/>
  <c r="CY41" i="3"/>
  <c r="CZ41" i="3"/>
  <c r="DA41" i="3"/>
  <c r="DB41" i="3"/>
  <c r="DC41" i="3"/>
  <c r="A42" i="3"/>
  <c r="CY42" i="3"/>
  <c r="CZ42" i="3"/>
  <c r="DB42" i="3" s="1"/>
  <c r="DA42" i="3"/>
  <c r="DC42" i="3"/>
  <c r="A43" i="3"/>
  <c r="CY43" i="3"/>
  <c r="CZ43" i="3"/>
  <c r="DB43" i="3" s="1"/>
  <c r="DA43" i="3"/>
  <c r="DC43" i="3"/>
  <c r="A44" i="3"/>
  <c r="CY44" i="3"/>
  <c r="CZ44" i="3"/>
  <c r="DB44" i="3" s="1"/>
  <c r="DA44" i="3"/>
  <c r="DC44" i="3"/>
  <c r="A45" i="3"/>
  <c r="CY45" i="3"/>
  <c r="CZ45" i="3"/>
  <c r="DB45" i="3" s="1"/>
  <c r="DA45" i="3"/>
  <c r="DC45" i="3"/>
  <c r="A46" i="3"/>
  <c r="CY46" i="3"/>
  <c r="CZ46" i="3"/>
  <c r="DA46" i="3"/>
  <c r="DB46" i="3"/>
  <c r="DC46" i="3"/>
  <c r="A47" i="3"/>
  <c r="CY47" i="3"/>
  <c r="CZ47" i="3"/>
  <c r="DB47" i="3" s="1"/>
  <c r="DA47" i="3"/>
  <c r="DC47" i="3"/>
  <c r="A48" i="3"/>
  <c r="CY48" i="3"/>
  <c r="CZ48" i="3"/>
  <c r="DB48" i="3" s="1"/>
  <c r="DA48" i="3"/>
  <c r="DC48" i="3"/>
  <c r="A49" i="3"/>
  <c r="CY49" i="3"/>
  <c r="CZ49" i="3"/>
  <c r="DA49" i="3"/>
  <c r="DB49" i="3"/>
  <c r="DC49" i="3"/>
  <c r="A50" i="3"/>
  <c r="CY50" i="3"/>
  <c r="CZ50" i="3"/>
  <c r="DB50" i="3" s="1"/>
  <c r="DA50" i="3"/>
  <c r="DC50" i="3"/>
  <c r="A51" i="3"/>
  <c r="CY51" i="3"/>
  <c r="CZ51" i="3"/>
  <c r="DB51" i="3" s="1"/>
  <c r="DA51" i="3"/>
  <c r="DC51" i="3"/>
  <c r="A52" i="3"/>
  <c r="CY52" i="3"/>
  <c r="CZ52" i="3"/>
  <c r="DB52" i="3" s="1"/>
  <c r="DA52" i="3"/>
  <c r="DC52" i="3"/>
  <c r="A53" i="3"/>
  <c r="CY53" i="3"/>
  <c r="CZ53" i="3"/>
  <c r="DB53" i="3" s="1"/>
  <c r="DA53" i="3"/>
  <c r="DC53" i="3"/>
  <c r="A54" i="3"/>
  <c r="CY54" i="3"/>
  <c r="CZ54" i="3"/>
  <c r="DA54" i="3"/>
  <c r="DB54" i="3"/>
  <c r="DC54" i="3"/>
  <c r="A55" i="3"/>
  <c r="CY55" i="3"/>
  <c r="CZ55" i="3"/>
  <c r="DB55" i="3" s="1"/>
  <c r="DA55" i="3"/>
  <c r="DC55" i="3"/>
  <c r="A56" i="3"/>
  <c r="CY56" i="3"/>
  <c r="CZ56" i="3"/>
  <c r="DB56" i="3" s="1"/>
  <c r="DA56" i="3"/>
  <c r="DC56" i="3"/>
  <c r="A57" i="3"/>
  <c r="CY57" i="3"/>
  <c r="CZ57" i="3"/>
  <c r="DA57" i="3"/>
  <c r="DB57" i="3"/>
  <c r="DC57" i="3"/>
  <c r="A58" i="3"/>
  <c r="CY58" i="3"/>
  <c r="CZ58" i="3"/>
  <c r="DB58" i="3" s="1"/>
  <c r="DA58" i="3"/>
  <c r="DC58" i="3"/>
  <c r="A59" i="3"/>
  <c r="CY59" i="3"/>
  <c r="CZ59" i="3"/>
  <c r="DB59" i="3" s="1"/>
  <c r="DA59" i="3"/>
  <c r="DC59" i="3"/>
  <c r="A60" i="3"/>
  <c r="CY60" i="3"/>
  <c r="CZ60" i="3"/>
  <c r="DB60" i="3" s="1"/>
  <c r="DA60" i="3"/>
  <c r="DC60" i="3"/>
  <c r="A61" i="3"/>
  <c r="CY61" i="3"/>
  <c r="CZ61" i="3"/>
  <c r="DB61" i="3" s="1"/>
  <c r="DA61" i="3"/>
  <c r="DC61" i="3"/>
  <c r="A62" i="3"/>
  <c r="CY62" i="3"/>
  <c r="CZ62" i="3"/>
  <c r="DA62" i="3"/>
  <c r="DB62" i="3"/>
  <c r="DC62" i="3"/>
  <c r="A63" i="3"/>
  <c r="CY63" i="3"/>
  <c r="CZ63" i="3"/>
  <c r="DB63" i="3" s="1"/>
  <c r="DA63" i="3"/>
  <c r="DC63" i="3"/>
  <c r="A64" i="3"/>
  <c r="CY64" i="3"/>
  <c r="CZ64" i="3"/>
  <c r="DB64" i="3" s="1"/>
  <c r="DA64" i="3"/>
  <c r="DC64" i="3"/>
  <c r="A65" i="3"/>
  <c r="CY65" i="3"/>
  <c r="CZ65" i="3"/>
  <c r="DA65" i="3"/>
  <c r="DB65" i="3"/>
  <c r="DC65" i="3"/>
  <c r="A66" i="3"/>
  <c r="CY66" i="3"/>
  <c r="CZ66" i="3"/>
  <c r="DB66" i="3" s="1"/>
  <c r="DA66" i="3"/>
  <c r="DC66" i="3"/>
  <c r="A67" i="3"/>
  <c r="CY67" i="3"/>
  <c r="CZ67" i="3"/>
  <c r="DB67" i="3" s="1"/>
  <c r="DA67" i="3"/>
  <c r="DC67" i="3"/>
  <c r="A68" i="3"/>
  <c r="CY68" i="3"/>
  <c r="CZ68" i="3"/>
  <c r="DB68" i="3" s="1"/>
  <c r="DA68" i="3"/>
  <c r="DC68" i="3"/>
  <c r="A69" i="3"/>
  <c r="CY69" i="3"/>
  <c r="CZ69" i="3"/>
  <c r="DB69" i="3" s="1"/>
  <c r="DA69" i="3"/>
  <c r="DC69" i="3"/>
  <c r="A70" i="3"/>
  <c r="CY70" i="3"/>
  <c r="CZ70" i="3"/>
  <c r="DA70" i="3"/>
  <c r="DB70" i="3"/>
  <c r="DC70" i="3"/>
  <c r="A71" i="3"/>
  <c r="CY71" i="3"/>
  <c r="CZ71" i="3"/>
  <c r="DB71" i="3" s="1"/>
  <c r="DA71" i="3"/>
  <c r="DC71" i="3"/>
  <c r="A72" i="3"/>
  <c r="CY72" i="3"/>
  <c r="CZ72" i="3"/>
  <c r="DB72" i="3" s="1"/>
  <c r="DA72" i="3"/>
  <c r="DC72" i="3"/>
  <c r="A73" i="3"/>
  <c r="CY73" i="3"/>
  <c r="CZ73" i="3"/>
  <c r="DA73" i="3"/>
  <c r="DB73" i="3"/>
  <c r="DC73" i="3"/>
  <c r="A74" i="3"/>
  <c r="CY74" i="3"/>
  <c r="CZ74" i="3"/>
  <c r="DB74" i="3" s="1"/>
  <c r="DA74" i="3"/>
  <c r="DC74" i="3"/>
  <c r="A75" i="3"/>
  <c r="CY75" i="3"/>
  <c r="CZ75" i="3"/>
  <c r="DB75" i="3" s="1"/>
  <c r="DA75" i="3"/>
  <c r="DC75" i="3"/>
  <c r="A76" i="3"/>
  <c r="CY76" i="3"/>
  <c r="CZ76" i="3"/>
  <c r="DB76" i="3" s="1"/>
  <c r="DA76" i="3"/>
  <c r="DC76" i="3"/>
  <c r="A77" i="3"/>
  <c r="CY77" i="3"/>
  <c r="CZ77" i="3"/>
  <c r="DB77" i="3" s="1"/>
  <c r="DA77" i="3"/>
  <c r="DC77" i="3"/>
  <c r="A78" i="3"/>
  <c r="CY78" i="3"/>
  <c r="CZ78" i="3"/>
  <c r="DA78" i="3"/>
  <c r="DB78" i="3"/>
  <c r="DC78" i="3"/>
  <c r="A79" i="3"/>
  <c r="CY79" i="3"/>
  <c r="CZ79" i="3"/>
  <c r="DB79" i="3" s="1"/>
  <c r="DA79" i="3"/>
  <c r="DC79" i="3"/>
  <c r="A80" i="3"/>
  <c r="CY80" i="3"/>
  <c r="CZ80" i="3"/>
  <c r="DB80" i="3" s="1"/>
  <c r="DA80" i="3"/>
  <c r="DC80" i="3"/>
  <c r="A81" i="3"/>
  <c r="CY81" i="3"/>
  <c r="CZ81" i="3"/>
  <c r="DA81" i="3"/>
  <c r="DB81" i="3"/>
  <c r="DC81" i="3"/>
  <c r="A82" i="3"/>
  <c r="CY82" i="3"/>
  <c r="CZ82" i="3"/>
  <c r="DB82" i="3" s="1"/>
  <c r="DA82" i="3"/>
  <c r="DC82" i="3"/>
  <c r="A83" i="3"/>
  <c r="CY83" i="3"/>
  <c r="CZ83" i="3"/>
  <c r="DB83" i="3" s="1"/>
  <c r="DA83" i="3"/>
  <c r="DC83" i="3"/>
  <c r="A84" i="3"/>
  <c r="CY84" i="3"/>
  <c r="CZ84" i="3"/>
  <c r="DB84" i="3" s="1"/>
  <c r="DA84" i="3"/>
  <c r="DC84" i="3"/>
  <c r="A85" i="3"/>
  <c r="CY85" i="3"/>
  <c r="CZ85" i="3"/>
  <c r="DB85" i="3" s="1"/>
  <c r="DA85" i="3"/>
  <c r="DC85" i="3"/>
  <c r="A86" i="3"/>
  <c r="CY86" i="3"/>
  <c r="CZ86" i="3"/>
  <c r="DA86" i="3"/>
  <c r="DB86" i="3"/>
  <c r="DC86" i="3"/>
  <c r="A87" i="3"/>
  <c r="CY87" i="3"/>
  <c r="CZ87" i="3"/>
  <c r="DB87" i="3" s="1"/>
  <c r="DA87" i="3"/>
  <c r="DC87" i="3"/>
  <c r="A88" i="3"/>
  <c r="CY88" i="3"/>
  <c r="CZ88" i="3"/>
  <c r="DB88" i="3" s="1"/>
  <c r="DA88" i="3"/>
  <c r="DC88" i="3"/>
  <c r="A89" i="3"/>
  <c r="CY89" i="3"/>
  <c r="CZ89" i="3"/>
  <c r="DA89" i="3"/>
  <c r="DB89" i="3"/>
  <c r="DC89" i="3"/>
  <c r="A90" i="3"/>
  <c r="CY90" i="3"/>
  <c r="CZ90" i="3"/>
  <c r="DB90" i="3" s="1"/>
  <c r="DA90" i="3"/>
  <c r="DC90" i="3"/>
  <c r="A91" i="3"/>
  <c r="CY91" i="3"/>
  <c r="CZ91" i="3"/>
  <c r="DB91" i="3" s="1"/>
  <c r="DA91" i="3"/>
  <c r="DC91" i="3"/>
  <c r="A92" i="3"/>
  <c r="CY92" i="3"/>
  <c r="CZ92" i="3"/>
  <c r="DB92" i="3" s="1"/>
  <c r="DA92" i="3"/>
  <c r="DC92" i="3"/>
  <c r="A93" i="3"/>
  <c r="CY93" i="3"/>
  <c r="CZ93" i="3"/>
  <c r="DB93" i="3" s="1"/>
  <c r="DA93" i="3"/>
  <c r="DC93" i="3"/>
  <c r="A94" i="3"/>
  <c r="CY94" i="3"/>
  <c r="CZ94" i="3"/>
  <c r="DA94" i="3"/>
  <c r="DB94" i="3"/>
  <c r="DC94" i="3"/>
  <c r="A95" i="3"/>
  <c r="CY95" i="3"/>
  <c r="CZ95" i="3"/>
  <c r="DB95" i="3" s="1"/>
  <c r="DA95" i="3"/>
  <c r="DC95" i="3"/>
  <c r="A96" i="3"/>
  <c r="CY96" i="3"/>
  <c r="CZ96" i="3"/>
  <c r="DB96" i="3" s="1"/>
  <c r="DA96" i="3"/>
  <c r="DC96" i="3"/>
  <c r="A97" i="3"/>
  <c r="CY97" i="3"/>
  <c r="CZ97" i="3"/>
  <c r="DA97" i="3"/>
  <c r="DB97" i="3"/>
  <c r="DC97" i="3"/>
  <c r="A98" i="3"/>
  <c r="CY98" i="3"/>
  <c r="CZ98" i="3"/>
  <c r="DB98" i="3" s="1"/>
  <c r="DA98" i="3"/>
  <c r="DC98" i="3"/>
  <c r="A99" i="3"/>
  <c r="CY99" i="3"/>
  <c r="CZ99" i="3"/>
  <c r="DB99" i="3" s="1"/>
  <c r="DA99" i="3"/>
  <c r="DC99" i="3"/>
  <c r="A100" i="3"/>
  <c r="CY100" i="3"/>
  <c r="CZ100" i="3"/>
  <c r="DB100" i="3" s="1"/>
  <c r="DA100" i="3"/>
  <c r="DC100" i="3"/>
  <c r="A101" i="3"/>
  <c r="CY101" i="3"/>
  <c r="CZ101" i="3"/>
  <c r="DB101" i="3" s="1"/>
  <c r="DA101" i="3"/>
  <c r="DC101" i="3"/>
  <c r="A102" i="3"/>
  <c r="CY102" i="3"/>
  <c r="CZ102" i="3"/>
  <c r="DA102" i="3"/>
  <c r="DB102" i="3"/>
  <c r="DC102" i="3"/>
  <c r="A103" i="3"/>
  <c r="CY103" i="3"/>
  <c r="CZ103" i="3"/>
  <c r="DB103" i="3" s="1"/>
  <c r="DA103" i="3"/>
  <c r="DC103" i="3"/>
  <c r="A104" i="3"/>
  <c r="CY104" i="3"/>
  <c r="CZ104" i="3"/>
  <c r="DB104" i="3" s="1"/>
  <c r="DA104" i="3"/>
  <c r="DC104" i="3"/>
  <c r="A105" i="3"/>
  <c r="CY105" i="3"/>
  <c r="CZ105" i="3"/>
  <c r="DA105" i="3"/>
  <c r="DB105" i="3"/>
  <c r="DC105" i="3"/>
  <c r="A106" i="3"/>
  <c r="CY106" i="3"/>
  <c r="CZ106" i="3"/>
  <c r="DB106" i="3" s="1"/>
  <c r="DA106" i="3"/>
  <c r="DC106" i="3"/>
  <c r="A107" i="3"/>
  <c r="CY107" i="3"/>
  <c r="CZ107" i="3"/>
  <c r="DB107" i="3" s="1"/>
  <c r="DA107" i="3"/>
  <c r="DC107" i="3"/>
  <c r="A108" i="3"/>
  <c r="CY108" i="3"/>
  <c r="CZ108" i="3"/>
  <c r="DB108" i="3" s="1"/>
  <c r="DA108" i="3"/>
  <c r="DC108" i="3"/>
  <c r="A109" i="3"/>
  <c r="CY109" i="3"/>
  <c r="CZ109" i="3"/>
  <c r="DB109" i="3" s="1"/>
  <c r="DA109" i="3"/>
  <c r="DC109" i="3"/>
  <c r="A110" i="3"/>
  <c r="CY110" i="3"/>
  <c r="CZ110" i="3"/>
  <c r="DA110" i="3"/>
  <c r="DB110" i="3"/>
  <c r="DC110" i="3"/>
  <c r="A111" i="3"/>
  <c r="CY111" i="3"/>
  <c r="CZ111" i="3"/>
  <c r="DB111" i="3" s="1"/>
  <c r="DA111" i="3"/>
  <c r="DC111" i="3"/>
  <c r="A112" i="3"/>
  <c r="CY112" i="3"/>
  <c r="CZ112" i="3"/>
  <c r="DB112" i="3" s="1"/>
  <c r="DA112" i="3"/>
  <c r="DC112" i="3"/>
  <c r="A113" i="3"/>
  <c r="CY113" i="3"/>
  <c r="CZ113" i="3"/>
  <c r="DA113" i="3"/>
  <c r="DB113" i="3"/>
  <c r="DC113" i="3"/>
  <c r="A114" i="3"/>
  <c r="CY114" i="3"/>
  <c r="CZ114" i="3"/>
  <c r="DB114" i="3" s="1"/>
  <c r="DA114" i="3"/>
  <c r="DC114" i="3"/>
  <c r="A115" i="3"/>
  <c r="CY115" i="3"/>
  <c r="CZ115" i="3"/>
  <c r="DB115" i="3" s="1"/>
  <c r="DA115" i="3"/>
  <c r="DC115" i="3"/>
  <c r="A116" i="3"/>
  <c r="CY116" i="3"/>
  <c r="CZ116" i="3"/>
  <c r="DB116" i="3" s="1"/>
  <c r="DA116" i="3"/>
  <c r="DC116" i="3"/>
  <c r="A117" i="3"/>
  <c r="CY117" i="3"/>
  <c r="CZ117" i="3"/>
  <c r="DB117" i="3" s="1"/>
  <c r="DA117" i="3"/>
  <c r="DC117" i="3"/>
  <c r="A118" i="3"/>
  <c r="CY118" i="3"/>
  <c r="CZ118" i="3"/>
  <c r="DA118" i="3"/>
  <c r="DB118" i="3"/>
  <c r="DC118" i="3"/>
  <c r="A119" i="3"/>
  <c r="CY119" i="3"/>
  <c r="CZ119" i="3"/>
  <c r="DB119" i="3" s="1"/>
  <c r="DA119" i="3"/>
  <c r="DC119" i="3"/>
  <c r="A120" i="3"/>
  <c r="CY120" i="3"/>
  <c r="CZ120" i="3"/>
  <c r="DB120" i="3" s="1"/>
  <c r="DA120" i="3"/>
  <c r="DC120" i="3"/>
  <c r="A121" i="3"/>
  <c r="CY121" i="3"/>
  <c r="CZ121" i="3"/>
  <c r="DA121" i="3"/>
  <c r="DB121" i="3"/>
  <c r="DC121" i="3"/>
  <c r="A122" i="3"/>
  <c r="CY122" i="3"/>
  <c r="CZ122" i="3"/>
  <c r="DB122" i="3" s="1"/>
  <c r="DA122" i="3"/>
  <c r="DC122" i="3"/>
  <c r="A123" i="3"/>
  <c r="CY123" i="3"/>
  <c r="CZ123" i="3"/>
  <c r="DB123" i="3" s="1"/>
  <c r="DA123" i="3"/>
  <c r="DC123" i="3"/>
  <c r="A124" i="3"/>
  <c r="CY124" i="3"/>
  <c r="CZ124" i="3"/>
  <c r="DB124" i="3" s="1"/>
  <c r="DA124" i="3"/>
  <c r="DC124" i="3"/>
  <c r="A125" i="3"/>
  <c r="CY125" i="3"/>
  <c r="CZ125" i="3"/>
  <c r="DB125" i="3" s="1"/>
  <c r="DA125" i="3"/>
  <c r="DC125" i="3"/>
  <c r="A126" i="3"/>
  <c r="CY126" i="3"/>
  <c r="CZ126" i="3"/>
  <c r="DA126" i="3"/>
  <c r="DB126" i="3"/>
  <c r="DC126" i="3"/>
  <c r="A127" i="3"/>
  <c r="CY127" i="3"/>
  <c r="CZ127" i="3"/>
  <c r="DB127" i="3" s="1"/>
  <c r="DA127" i="3"/>
  <c r="DC127" i="3"/>
  <c r="A128" i="3"/>
  <c r="CY128" i="3"/>
  <c r="CZ128" i="3"/>
  <c r="DB128" i="3" s="1"/>
  <c r="DA128" i="3"/>
  <c r="DC128" i="3"/>
  <c r="A129" i="3"/>
  <c r="CY129" i="3"/>
  <c r="CZ129" i="3"/>
  <c r="DA129" i="3"/>
  <c r="DB129" i="3"/>
  <c r="DC129" i="3"/>
  <c r="A130" i="3"/>
  <c r="CY130" i="3"/>
  <c r="CZ130" i="3"/>
  <c r="DB130" i="3" s="1"/>
  <c r="DA130" i="3"/>
  <c r="DC130" i="3"/>
  <c r="A131" i="3"/>
  <c r="CY131" i="3"/>
  <c r="CZ131" i="3"/>
  <c r="DB131" i="3" s="1"/>
  <c r="DA131" i="3"/>
  <c r="DC131" i="3"/>
  <c r="A132" i="3"/>
  <c r="CY132" i="3"/>
  <c r="CZ132" i="3"/>
  <c r="DB132" i="3" s="1"/>
  <c r="DA132" i="3"/>
  <c r="DC132" i="3"/>
  <c r="A133" i="3"/>
  <c r="CY133" i="3"/>
  <c r="CZ133" i="3"/>
  <c r="DB133" i="3" s="1"/>
  <c r="DA133" i="3"/>
  <c r="DC133" i="3"/>
  <c r="A134" i="3"/>
  <c r="CY134" i="3"/>
  <c r="CZ134" i="3"/>
  <c r="DA134" i="3"/>
  <c r="DB134" i="3"/>
  <c r="DC134" i="3"/>
  <c r="A135" i="3"/>
  <c r="CY135" i="3"/>
  <c r="CZ135" i="3"/>
  <c r="DB135" i="3" s="1"/>
  <c r="DA135" i="3"/>
  <c r="DC135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AC28" i="1"/>
  <c r="AE28" i="1"/>
  <c r="AF28" i="1"/>
  <c r="AG28" i="1"/>
  <c r="CU28" i="1" s="1"/>
  <c r="AH28" i="1"/>
  <c r="AI28" i="1"/>
  <c r="AJ28" i="1"/>
  <c r="CX28" i="1" s="1"/>
  <c r="CS28" i="1"/>
  <c r="R28" i="1" s="1"/>
  <c r="J38" i="5" s="1"/>
  <c r="CV28" i="1"/>
  <c r="CW28" i="1"/>
  <c r="FR28" i="1"/>
  <c r="GL28" i="1"/>
  <c r="GO28" i="1"/>
  <c r="GP28" i="1"/>
  <c r="GV28" i="1"/>
  <c r="HC28" i="1"/>
  <c r="C29" i="1"/>
  <c r="D29" i="1"/>
  <c r="I29" i="1"/>
  <c r="AC29" i="1"/>
  <c r="AE29" i="1"/>
  <c r="AF29" i="1"/>
  <c r="AG29" i="1"/>
  <c r="CU29" i="1" s="1"/>
  <c r="AH29" i="1"/>
  <c r="CV29" i="1" s="1"/>
  <c r="AI29" i="1"/>
  <c r="AJ29" i="1"/>
  <c r="CW29" i="1"/>
  <c r="V29" i="1" s="1"/>
  <c r="CX29" i="1"/>
  <c r="W29" i="1" s="1"/>
  <c r="FR29" i="1"/>
  <c r="GL29" i="1"/>
  <c r="GO29" i="1"/>
  <c r="GP29" i="1"/>
  <c r="GV29" i="1"/>
  <c r="HC29" i="1" s="1"/>
  <c r="C30" i="1"/>
  <c r="D30" i="1"/>
  <c r="I30" i="1"/>
  <c r="AC30" i="1"/>
  <c r="AE30" i="1"/>
  <c r="AF30" i="1"/>
  <c r="AG30" i="1"/>
  <c r="AH30" i="1"/>
  <c r="CV30" i="1" s="1"/>
  <c r="AI30" i="1"/>
  <c r="CW30" i="1" s="1"/>
  <c r="AJ30" i="1"/>
  <c r="CQ30" i="1"/>
  <c r="CU30" i="1"/>
  <c r="CX30" i="1"/>
  <c r="W30" i="1" s="1"/>
  <c r="FR30" i="1"/>
  <c r="GL30" i="1"/>
  <c r="GO30" i="1"/>
  <c r="GP30" i="1"/>
  <c r="GV30" i="1"/>
  <c r="HC30" i="1" s="1"/>
  <c r="AC31" i="1"/>
  <c r="AD31" i="1"/>
  <c r="CR31" i="1" s="1"/>
  <c r="AE31" i="1"/>
  <c r="AF31" i="1"/>
  <c r="AG31" i="1"/>
  <c r="CU31" i="1" s="1"/>
  <c r="AH31" i="1"/>
  <c r="CV31" i="1" s="1"/>
  <c r="AI31" i="1"/>
  <c r="AJ31" i="1"/>
  <c r="CS31" i="1"/>
  <c r="CT31" i="1"/>
  <c r="CW31" i="1"/>
  <c r="CX31" i="1"/>
  <c r="FR31" i="1"/>
  <c r="GL31" i="1"/>
  <c r="GO31" i="1"/>
  <c r="GP31" i="1"/>
  <c r="GV31" i="1"/>
  <c r="HC31" i="1" s="1"/>
  <c r="C32" i="1"/>
  <c r="D32" i="1"/>
  <c r="I32" i="1"/>
  <c r="AC32" i="1"/>
  <c r="AD32" i="1"/>
  <c r="AE32" i="1"/>
  <c r="AF32" i="1"/>
  <c r="AG32" i="1"/>
  <c r="CU32" i="1" s="1"/>
  <c r="T32" i="1" s="1"/>
  <c r="AH32" i="1"/>
  <c r="CV32" i="1" s="1"/>
  <c r="U32" i="1" s="1"/>
  <c r="H70" i="5" s="1"/>
  <c r="AI32" i="1"/>
  <c r="CW32" i="1" s="1"/>
  <c r="V32" i="1" s="1"/>
  <c r="AJ32" i="1"/>
  <c r="CQ32" i="1"/>
  <c r="P32" i="1" s="1"/>
  <c r="CT32" i="1"/>
  <c r="S32" i="1" s="1"/>
  <c r="J64" i="5" s="1"/>
  <c r="CX32" i="1"/>
  <c r="W32" i="1" s="1"/>
  <c r="FR32" i="1"/>
  <c r="GL32" i="1"/>
  <c r="GO32" i="1"/>
  <c r="GP32" i="1"/>
  <c r="GV32" i="1"/>
  <c r="HC32" i="1" s="1"/>
  <c r="GX32" i="1" s="1"/>
  <c r="I33" i="1"/>
  <c r="E67" i="5" s="1"/>
  <c r="AC33" i="1"/>
  <c r="AE33" i="1"/>
  <c r="CS33" i="1" s="1"/>
  <c r="R33" i="1" s="1"/>
  <c r="AF33" i="1"/>
  <c r="AG33" i="1"/>
  <c r="CU33" i="1" s="1"/>
  <c r="T33" i="1" s="1"/>
  <c r="AH33" i="1"/>
  <c r="CV33" i="1" s="1"/>
  <c r="U33" i="1" s="1"/>
  <c r="AI33" i="1"/>
  <c r="AJ33" i="1"/>
  <c r="CT33" i="1"/>
  <c r="S33" i="1" s="1"/>
  <c r="CW33" i="1"/>
  <c r="V33" i="1" s="1"/>
  <c r="CX33" i="1"/>
  <c r="W33" i="1" s="1"/>
  <c r="FR33" i="1"/>
  <c r="GL33" i="1"/>
  <c r="GO33" i="1"/>
  <c r="GP33" i="1"/>
  <c r="GV33" i="1"/>
  <c r="HC33" i="1" s="1"/>
  <c r="GX33" i="1" s="1"/>
  <c r="C34" i="1"/>
  <c r="D34" i="1"/>
  <c r="I34" i="1"/>
  <c r="AC34" i="1"/>
  <c r="AD34" i="1"/>
  <c r="CR34" i="1" s="1"/>
  <c r="Q34" i="1" s="1"/>
  <c r="AE34" i="1"/>
  <c r="CS34" i="1" s="1"/>
  <c r="R34" i="1" s="1"/>
  <c r="AF34" i="1"/>
  <c r="AG34" i="1"/>
  <c r="AH34" i="1"/>
  <c r="CV34" i="1" s="1"/>
  <c r="U34" i="1" s="1"/>
  <c r="H78" i="5" s="1"/>
  <c r="AI34" i="1"/>
  <c r="CW34" i="1" s="1"/>
  <c r="V34" i="1" s="1"/>
  <c r="AJ34" i="1"/>
  <c r="CX34" i="1" s="1"/>
  <c r="W34" i="1" s="1"/>
  <c r="CQ34" i="1"/>
  <c r="P34" i="1" s="1"/>
  <c r="CU34" i="1"/>
  <c r="T34" i="1" s="1"/>
  <c r="FR34" i="1"/>
  <c r="GL34" i="1"/>
  <c r="GO34" i="1"/>
  <c r="GP34" i="1"/>
  <c r="GV34" i="1"/>
  <c r="HC34" i="1" s="1"/>
  <c r="GX34" i="1" s="1"/>
  <c r="I35" i="1"/>
  <c r="E75" i="5" s="1"/>
  <c r="AC35" i="1"/>
  <c r="AD35" i="1"/>
  <c r="CR35" i="1" s="1"/>
  <c r="Q35" i="1" s="1"/>
  <c r="AE35" i="1"/>
  <c r="AF35" i="1"/>
  <c r="AG35" i="1"/>
  <c r="CU35" i="1" s="1"/>
  <c r="T35" i="1" s="1"/>
  <c r="AH35" i="1"/>
  <c r="CV35" i="1" s="1"/>
  <c r="U35" i="1" s="1"/>
  <c r="AI35" i="1"/>
  <c r="AJ35" i="1"/>
  <c r="CS35" i="1"/>
  <c r="R35" i="1" s="1"/>
  <c r="CT35" i="1"/>
  <c r="S35" i="1" s="1"/>
  <c r="CW35" i="1"/>
  <c r="V35" i="1" s="1"/>
  <c r="CX35" i="1"/>
  <c r="W35" i="1" s="1"/>
  <c r="FR35" i="1"/>
  <c r="GL35" i="1"/>
  <c r="GO35" i="1"/>
  <c r="GP35" i="1"/>
  <c r="GV35" i="1"/>
  <c r="HC35" i="1" s="1"/>
  <c r="GX35" i="1" s="1"/>
  <c r="C36" i="1"/>
  <c r="D36" i="1"/>
  <c r="I36" i="1"/>
  <c r="AC36" i="1"/>
  <c r="AE36" i="1"/>
  <c r="AD36" i="1" s="1"/>
  <c r="CR36" i="1" s="1"/>
  <c r="Q36" i="1" s="1"/>
  <c r="AF36" i="1"/>
  <c r="AG36" i="1"/>
  <c r="CU36" i="1" s="1"/>
  <c r="T36" i="1" s="1"/>
  <c r="AH36" i="1"/>
  <c r="CV36" i="1" s="1"/>
  <c r="U36" i="1" s="1"/>
  <c r="H86" i="5" s="1"/>
  <c r="AI36" i="1"/>
  <c r="AJ36" i="1"/>
  <c r="CX36" i="1" s="1"/>
  <c r="W36" i="1" s="1"/>
  <c r="CQ36" i="1"/>
  <c r="P36" i="1" s="1"/>
  <c r="CS36" i="1"/>
  <c r="R36" i="1" s="1"/>
  <c r="CW36" i="1"/>
  <c r="V36" i="1" s="1"/>
  <c r="FR36" i="1"/>
  <c r="GL36" i="1"/>
  <c r="GO36" i="1"/>
  <c r="GP36" i="1"/>
  <c r="GV36" i="1"/>
  <c r="HC36" i="1" s="1"/>
  <c r="GX36" i="1" s="1"/>
  <c r="I37" i="1"/>
  <c r="E83" i="5" s="1"/>
  <c r="AC37" i="1"/>
  <c r="AE37" i="1"/>
  <c r="AD37" i="1" s="1"/>
  <c r="CR37" i="1" s="1"/>
  <c r="AF37" i="1"/>
  <c r="AG37" i="1"/>
  <c r="CU37" i="1" s="1"/>
  <c r="T37" i="1" s="1"/>
  <c r="AH37" i="1"/>
  <c r="CV37" i="1" s="1"/>
  <c r="U37" i="1" s="1"/>
  <c r="AI37" i="1"/>
  <c r="AJ37" i="1"/>
  <c r="CS37" i="1"/>
  <c r="R37" i="1" s="1"/>
  <c r="CW37" i="1"/>
  <c r="CX37" i="1"/>
  <c r="W37" i="1" s="1"/>
  <c r="FR37" i="1"/>
  <c r="GL37" i="1"/>
  <c r="GO37" i="1"/>
  <c r="GP37" i="1"/>
  <c r="GV37" i="1"/>
  <c r="HC37" i="1" s="1"/>
  <c r="GX37" i="1" s="1"/>
  <c r="C38" i="1"/>
  <c r="D38" i="1"/>
  <c r="I38" i="1"/>
  <c r="AC38" i="1"/>
  <c r="AE38" i="1"/>
  <c r="AD38" i="1" s="1"/>
  <c r="CR38" i="1" s="1"/>
  <c r="Q38" i="1" s="1"/>
  <c r="AF38" i="1"/>
  <c r="AG38" i="1"/>
  <c r="AH38" i="1"/>
  <c r="CV38" i="1" s="1"/>
  <c r="U38" i="1" s="1"/>
  <c r="H92" i="5" s="1"/>
  <c r="AI38" i="1"/>
  <c r="CW38" i="1" s="1"/>
  <c r="V38" i="1" s="1"/>
  <c r="AJ38" i="1"/>
  <c r="CQ38" i="1"/>
  <c r="P38" i="1" s="1"/>
  <c r="CT38" i="1"/>
  <c r="S38" i="1" s="1"/>
  <c r="J89" i="5" s="1"/>
  <c r="CU38" i="1"/>
  <c r="T38" i="1" s="1"/>
  <c r="CX38" i="1"/>
  <c r="W38" i="1" s="1"/>
  <c r="FR38" i="1"/>
  <c r="GL38" i="1"/>
  <c r="GO38" i="1"/>
  <c r="GP38" i="1"/>
  <c r="GV38" i="1"/>
  <c r="HC38" i="1" s="1"/>
  <c r="GX38" i="1" s="1"/>
  <c r="B40" i="1"/>
  <c r="B26" i="1" s="1"/>
  <c r="C40" i="1"/>
  <c r="C26" i="1" s="1"/>
  <c r="D40" i="1"/>
  <c r="D26" i="1" s="1"/>
  <c r="F40" i="1"/>
  <c r="F26" i="1" s="1"/>
  <c r="G40" i="1"/>
  <c r="BX40" i="1"/>
  <c r="BX26" i="1" s="1"/>
  <c r="BY40" i="1"/>
  <c r="BY26" i="1" s="1"/>
  <c r="BZ40" i="1"/>
  <c r="BZ26" i="1" s="1"/>
  <c r="CC40" i="1"/>
  <c r="CC26" i="1" s="1"/>
  <c r="CD40" i="1"/>
  <c r="CK40" i="1"/>
  <c r="CK26" i="1" s="1"/>
  <c r="CL40" i="1"/>
  <c r="D69" i="1"/>
  <c r="E71" i="1"/>
  <c r="Z71" i="1"/>
  <c r="AA71" i="1"/>
  <c r="AM71" i="1"/>
  <c r="AN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GX71" i="1"/>
  <c r="C73" i="1"/>
  <c r="D73" i="1"/>
  <c r="I73" i="1"/>
  <c r="AC73" i="1"/>
  <c r="AE73" i="1"/>
  <c r="AF73" i="1"/>
  <c r="CT73" i="1" s="1"/>
  <c r="S73" i="1" s="1"/>
  <c r="J102" i="5" s="1"/>
  <c r="AG73" i="1"/>
  <c r="CU73" i="1" s="1"/>
  <c r="T73" i="1" s="1"/>
  <c r="AH73" i="1"/>
  <c r="AI73" i="1"/>
  <c r="CW73" i="1" s="1"/>
  <c r="V73" i="1" s="1"/>
  <c r="AJ73" i="1"/>
  <c r="CV73" i="1"/>
  <c r="U73" i="1" s="1"/>
  <c r="H109" i="5" s="1"/>
  <c r="CX73" i="1"/>
  <c r="W73" i="1" s="1"/>
  <c r="FR73" i="1"/>
  <c r="GL73" i="1"/>
  <c r="GO73" i="1"/>
  <c r="GP73" i="1"/>
  <c r="GV73" i="1"/>
  <c r="HC73" i="1" s="1"/>
  <c r="GX73" i="1" s="1"/>
  <c r="I74" i="1"/>
  <c r="E106" i="5" s="1"/>
  <c r="AC74" i="1"/>
  <c r="H106" i="5" s="1"/>
  <c r="AD74" i="1"/>
  <c r="CR74" i="1" s="1"/>
  <c r="AE74" i="1"/>
  <c r="AF74" i="1"/>
  <c r="AG74" i="1"/>
  <c r="CU74" i="1" s="1"/>
  <c r="T74" i="1" s="1"/>
  <c r="AH74" i="1"/>
  <c r="CV74" i="1" s="1"/>
  <c r="AI74" i="1"/>
  <c r="AJ74" i="1"/>
  <c r="CX74" i="1" s="1"/>
  <c r="CQ74" i="1"/>
  <c r="P74" i="1" s="1"/>
  <c r="CS74" i="1"/>
  <c r="R74" i="1" s="1"/>
  <c r="CW74" i="1"/>
  <c r="V74" i="1" s="1"/>
  <c r="FR74" i="1"/>
  <c r="GL74" i="1"/>
  <c r="GO74" i="1"/>
  <c r="GP74" i="1"/>
  <c r="GV74" i="1"/>
  <c r="HC74" i="1" s="1"/>
  <c r="GX74" i="1" s="1"/>
  <c r="C75" i="1"/>
  <c r="D75" i="1"/>
  <c r="I75" i="1"/>
  <c r="AC75" i="1"/>
  <c r="AE75" i="1"/>
  <c r="AF75" i="1"/>
  <c r="AG75" i="1"/>
  <c r="CU75" i="1" s="1"/>
  <c r="T75" i="1" s="1"/>
  <c r="AH75" i="1"/>
  <c r="AI75" i="1"/>
  <c r="CW75" i="1" s="1"/>
  <c r="V75" i="1" s="1"/>
  <c r="AJ75" i="1"/>
  <c r="CT75" i="1"/>
  <c r="S75" i="1" s="1"/>
  <c r="J113" i="5" s="1"/>
  <c r="CV75" i="1"/>
  <c r="U75" i="1" s="1"/>
  <c r="H120" i="5" s="1"/>
  <c r="CX75" i="1"/>
  <c r="W75" i="1" s="1"/>
  <c r="FR75" i="1"/>
  <c r="GL75" i="1"/>
  <c r="GO75" i="1"/>
  <c r="GP75" i="1"/>
  <c r="GV75" i="1"/>
  <c r="HC75" i="1" s="1"/>
  <c r="I76" i="1"/>
  <c r="E117" i="5" s="1"/>
  <c r="AC76" i="1"/>
  <c r="H117" i="5" s="1"/>
  <c r="AD76" i="1"/>
  <c r="AE76" i="1"/>
  <c r="AF76" i="1"/>
  <c r="AG76" i="1"/>
  <c r="CU76" i="1" s="1"/>
  <c r="T76" i="1" s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CW76" i="1"/>
  <c r="V76" i="1" s="1"/>
  <c r="FR76" i="1"/>
  <c r="GL76" i="1"/>
  <c r="GO76" i="1"/>
  <c r="GP76" i="1"/>
  <c r="GV76" i="1"/>
  <c r="HC76" i="1" s="1"/>
  <c r="GX76" i="1" s="1"/>
  <c r="C77" i="1"/>
  <c r="D77" i="1"/>
  <c r="I77" i="1"/>
  <c r="AC77" i="1"/>
  <c r="AE77" i="1"/>
  <c r="AF77" i="1"/>
  <c r="AG77" i="1"/>
  <c r="CU77" i="1" s="1"/>
  <c r="T77" i="1" s="1"/>
  <c r="AH77" i="1"/>
  <c r="AI77" i="1"/>
  <c r="CW77" i="1" s="1"/>
  <c r="V77" i="1" s="1"/>
  <c r="AJ77" i="1"/>
  <c r="CT77" i="1"/>
  <c r="S77" i="1" s="1"/>
  <c r="J124" i="5" s="1"/>
  <c r="CV77" i="1"/>
  <c r="U77" i="1" s="1"/>
  <c r="H132" i="5" s="1"/>
  <c r="CX77" i="1"/>
  <c r="W77" i="1" s="1"/>
  <c r="FR77" i="1"/>
  <c r="GL77" i="1"/>
  <c r="GO77" i="1"/>
  <c r="GP77" i="1"/>
  <c r="GV77" i="1"/>
  <c r="HC77" i="1" s="1"/>
  <c r="I78" i="1"/>
  <c r="E127" i="5" s="1"/>
  <c r="AC78" i="1"/>
  <c r="H127" i="5" s="1"/>
  <c r="AD78" i="1"/>
  <c r="AE78" i="1"/>
  <c r="AF78" i="1"/>
  <c r="AG78" i="1"/>
  <c r="CU78" i="1" s="1"/>
  <c r="T78" i="1" s="1"/>
  <c r="AH78" i="1"/>
  <c r="CV78" i="1" s="1"/>
  <c r="U78" i="1" s="1"/>
  <c r="AI78" i="1"/>
  <c r="AJ78" i="1"/>
  <c r="CX78" i="1" s="1"/>
  <c r="W78" i="1" s="1"/>
  <c r="CQ78" i="1"/>
  <c r="P78" i="1" s="1"/>
  <c r="CS78" i="1"/>
  <c r="R78" i="1" s="1"/>
  <c r="CW78" i="1"/>
  <c r="V78" i="1" s="1"/>
  <c r="FR78" i="1"/>
  <c r="GL78" i="1"/>
  <c r="GO78" i="1"/>
  <c r="GP78" i="1"/>
  <c r="GV78" i="1"/>
  <c r="HC78" i="1" s="1"/>
  <c r="GX78" i="1" s="1"/>
  <c r="I79" i="1"/>
  <c r="E128" i="5" s="1"/>
  <c r="AC79" i="1"/>
  <c r="AE79" i="1"/>
  <c r="CS79" i="1" s="1"/>
  <c r="AF79" i="1"/>
  <c r="AG79" i="1"/>
  <c r="CU79" i="1" s="1"/>
  <c r="T79" i="1" s="1"/>
  <c r="AH79" i="1"/>
  <c r="AI79" i="1"/>
  <c r="CW79" i="1" s="1"/>
  <c r="AJ79" i="1"/>
  <c r="CX79" i="1" s="1"/>
  <c r="W79" i="1" s="1"/>
  <c r="CV79" i="1"/>
  <c r="FR79" i="1"/>
  <c r="GL79" i="1"/>
  <c r="GO79" i="1"/>
  <c r="GP79" i="1"/>
  <c r="GV79" i="1"/>
  <c r="HC79" i="1" s="1"/>
  <c r="GX79" i="1" s="1"/>
  <c r="I80" i="1"/>
  <c r="E129" i="5" s="1"/>
  <c r="AC80" i="1"/>
  <c r="H129" i="5" s="1"/>
  <c r="AD80" i="1"/>
  <c r="CR80" i="1" s="1"/>
  <c r="Q80" i="1" s="1"/>
  <c r="AE80" i="1"/>
  <c r="AF80" i="1"/>
  <c r="AG80" i="1"/>
  <c r="CU80" i="1" s="1"/>
  <c r="T80" i="1" s="1"/>
  <c r="AH80" i="1"/>
  <c r="CV80" i="1" s="1"/>
  <c r="U80" i="1" s="1"/>
  <c r="AI80" i="1"/>
  <c r="AJ80" i="1"/>
  <c r="CX80" i="1" s="1"/>
  <c r="W80" i="1" s="1"/>
  <c r="CQ80" i="1"/>
  <c r="P80" i="1" s="1"/>
  <c r="CS80" i="1"/>
  <c r="R80" i="1" s="1"/>
  <c r="CW80" i="1"/>
  <c r="V80" i="1" s="1"/>
  <c r="FR80" i="1"/>
  <c r="GL80" i="1"/>
  <c r="GO80" i="1"/>
  <c r="GP80" i="1"/>
  <c r="GV80" i="1"/>
  <c r="HC80" i="1" s="1"/>
  <c r="GX80" i="1" s="1"/>
  <c r="C81" i="1"/>
  <c r="D81" i="1"/>
  <c r="I81" i="1"/>
  <c r="AC81" i="1"/>
  <c r="AE81" i="1"/>
  <c r="CS81" i="1" s="1"/>
  <c r="AF81" i="1"/>
  <c r="AG81" i="1"/>
  <c r="CU81" i="1" s="1"/>
  <c r="T81" i="1" s="1"/>
  <c r="AH81" i="1"/>
  <c r="AI81" i="1"/>
  <c r="CW81" i="1" s="1"/>
  <c r="AJ81" i="1"/>
  <c r="CX81" i="1" s="1"/>
  <c r="W81" i="1" s="1"/>
  <c r="CT81" i="1"/>
  <c r="S81" i="1" s="1"/>
  <c r="J136" i="5" s="1"/>
  <c r="CV81" i="1"/>
  <c r="FR81" i="1"/>
  <c r="GL81" i="1"/>
  <c r="GO81" i="1"/>
  <c r="GP81" i="1"/>
  <c r="GV81" i="1"/>
  <c r="GX81" i="1"/>
  <c r="HC81" i="1"/>
  <c r="AC82" i="1"/>
  <c r="AD82" i="1"/>
  <c r="CR82" i="1" s="1"/>
  <c r="AE82" i="1"/>
  <c r="AF82" i="1"/>
  <c r="AG82" i="1"/>
  <c r="AH82" i="1"/>
  <c r="CV82" i="1" s="1"/>
  <c r="AI82" i="1"/>
  <c r="CW82" i="1" s="1"/>
  <c r="AJ82" i="1"/>
  <c r="CX82" i="1" s="1"/>
  <c r="CQ82" i="1"/>
  <c r="CS82" i="1"/>
  <c r="CU82" i="1"/>
  <c r="FR82" i="1"/>
  <c r="GL82" i="1"/>
  <c r="GO82" i="1"/>
  <c r="GP82" i="1"/>
  <c r="GV82" i="1"/>
  <c r="HC82" i="1"/>
  <c r="AC83" i="1"/>
  <c r="AE83" i="1"/>
  <c r="AD83" i="1" s="1"/>
  <c r="CR83" i="1" s="1"/>
  <c r="AF83" i="1"/>
  <c r="AG83" i="1"/>
  <c r="CU83" i="1" s="1"/>
  <c r="AH83" i="1"/>
  <c r="AI83" i="1"/>
  <c r="CW83" i="1" s="1"/>
  <c r="AJ83" i="1"/>
  <c r="CX83" i="1" s="1"/>
  <c r="CV83" i="1"/>
  <c r="FR83" i="1"/>
  <c r="GL83" i="1"/>
  <c r="GO83" i="1"/>
  <c r="GP83" i="1"/>
  <c r="GV83" i="1"/>
  <c r="HC83" i="1" s="1"/>
  <c r="C84" i="1"/>
  <c r="D84" i="1"/>
  <c r="I84" i="1"/>
  <c r="AC84" i="1"/>
  <c r="AE84" i="1"/>
  <c r="AF84" i="1"/>
  <c r="AG84" i="1"/>
  <c r="AH84" i="1"/>
  <c r="CV84" i="1" s="1"/>
  <c r="AI84" i="1"/>
  <c r="CW84" i="1" s="1"/>
  <c r="V84" i="1" s="1"/>
  <c r="AJ84" i="1"/>
  <c r="CX84" i="1" s="1"/>
  <c r="W84" i="1" s="1"/>
  <c r="CQ84" i="1"/>
  <c r="CU84" i="1"/>
  <c r="T84" i="1" s="1"/>
  <c r="FR84" i="1"/>
  <c r="GL84" i="1"/>
  <c r="GO84" i="1"/>
  <c r="GP84" i="1"/>
  <c r="GV84" i="1"/>
  <c r="HC84" i="1"/>
  <c r="AC85" i="1"/>
  <c r="AE85" i="1"/>
  <c r="AD85" i="1" s="1"/>
  <c r="CR85" i="1" s="1"/>
  <c r="AF85" i="1"/>
  <c r="AG85" i="1"/>
  <c r="CU85" i="1" s="1"/>
  <c r="AH85" i="1"/>
  <c r="AI85" i="1"/>
  <c r="CW85" i="1" s="1"/>
  <c r="AJ85" i="1"/>
  <c r="CT85" i="1"/>
  <c r="CV85" i="1"/>
  <c r="CX85" i="1"/>
  <c r="FR85" i="1"/>
  <c r="GL85" i="1"/>
  <c r="GO85" i="1"/>
  <c r="GP85" i="1"/>
  <c r="GV85" i="1"/>
  <c r="HC85" i="1"/>
  <c r="C86" i="1"/>
  <c r="D86" i="1"/>
  <c r="I86" i="1"/>
  <c r="AC86" i="1"/>
  <c r="AD86" i="1"/>
  <c r="AE86" i="1"/>
  <c r="AF86" i="1"/>
  <c r="AG86" i="1"/>
  <c r="AH86" i="1"/>
  <c r="CV86" i="1" s="1"/>
  <c r="U86" i="1" s="1"/>
  <c r="H164" i="5" s="1"/>
  <c r="AI86" i="1"/>
  <c r="CW86" i="1" s="1"/>
  <c r="V86" i="1" s="1"/>
  <c r="AJ86" i="1"/>
  <c r="CX86" i="1" s="1"/>
  <c r="W86" i="1" s="1"/>
  <c r="CQ86" i="1"/>
  <c r="P86" i="1" s="1"/>
  <c r="CS86" i="1"/>
  <c r="R86" i="1" s="1"/>
  <c r="J158" i="5" s="1"/>
  <c r="CU86" i="1"/>
  <c r="T86" i="1" s="1"/>
  <c r="FR86" i="1"/>
  <c r="GL86" i="1"/>
  <c r="GO86" i="1"/>
  <c r="GP86" i="1"/>
  <c r="GV86" i="1"/>
  <c r="HC86" i="1"/>
  <c r="GX86" i="1" s="1"/>
  <c r="AC87" i="1"/>
  <c r="AE87" i="1"/>
  <c r="AF87" i="1"/>
  <c r="AG87" i="1"/>
  <c r="CU87" i="1" s="1"/>
  <c r="AH87" i="1"/>
  <c r="AI87" i="1"/>
  <c r="CW87" i="1" s="1"/>
  <c r="AJ87" i="1"/>
  <c r="CX87" i="1" s="1"/>
  <c r="CT87" i="1"/>
  <c r="CV87" i="1"/>
  <c r="FR87" i="1"/>
  <c r="GL87" i="1"/>
  <c r="GO87" i="1"/>
  <c r="GP87" i="1"/>
  <c r="GV87" i="1"/>
  <c r="HC87" i="1"/>
  <c r="AC88" i="1"/>
  <c r="AE88" i="1"/>
  <c r="AD88" i="1" s="1"/>
  <c r="AF88" i="1"/>
  <c r="AG88" i="1"/>
  <c r="CU88" i="1" s="1"/>
  <c r="AH88" i="1"/>
  <c r="CV88" i="1" s="1"/>
  <c r="AI88" i="1"/>
  <c r="AJ88" i="1"/>
  <c r="CX88" i="1" s="1"/>
  <c r="CQ88" i="1"/>
  <c r="CW88" i="1"/>
  <c r="FR88" i="1"/>
  <c r="GL88" i="1"/>
  <c r="GO88" i="1"/>
  <c r="GP88" i="1"/>
  <c r="GV88" i="1"/>
  <c r="HC88" i="1" s="1"/>
  <c r="C89" i="1"/>
  <c r="D89" i="1"/>
  <c r="I89" i="1"/>
  <c r="AC89" i="1"/>
  <c r="AE89" i="1"/>
  <c r="AF89" i="1"/>
  <c r="AG89" i="1"/>
  <c r="CU89" i="1" s="1"/>
  <c r="AH89" i="1"/>
  <c r="AI89" i="1"/>
  <c r="CW89" i="1" s="1"/>
  <c r="AJ89" i="1"/>
  <c r="CX89" i="1" s="1"/>
  <c r="W89" i="1" s="1"/>
  <c r="CV89" i="1"/>
  <c r="FR89" i="1"/>
  <c r="GL89" i="1"/>
  <c r="GO89" i="1"/>
  <c r="GP89" i="1"/>
  <c r="GV89" i="1"/>
  <c r="HC89" i="1" s="1"/>
  <c r="AC90" i="1"/>
  <c r="AE90" i="1"/>
  <c r="AD90" i="1" s="1"/>
  <c r="AF90" i="1"/>
  <c r="AG90" i="1"/>
  <c r="CU90" i="1" s="1"/>
  <c r="AH90" i="1"/>
  <c r="CV90" i="1" s="1"/>
  <c r="AI90" i="1"/>
  <c r="AJ90" i="1"/>
  <c r="CX90" i="1" s="1"/>
  <c r="CQ90" i="1"/>
  <c r="CW90" i="1"/>
  <c r="FR90" i="1"/>
  <c r="GL90" i="1"/>
  <c r="GO90" i="1"/>
  <c r="GP90" i="1"/>
  <c r="GV90" i="1"/>
  <c r="HC90" i="1" s="1"/>
  <c r="C91" i="1"/>
  <c r="D91" i="1"/>
  <c r="I91" i="1"/>
  <c r="I93" i="1" s="1"/>
  <c r="E183" i="5" s="1"/>
  <c r="AC91" i="1"/>
  <c r="AE91" i="1"/>
  <c r="AF91" i="1"/>
  <c r="AG91" i="1"/>
  <c r="CU91" i="1" s="1"/>
  <c r="T91" i="1" s="1"/>
  <c r="AH91" i="1"/>
  <c r="AI91" i="1"/>
  <c r="CW91" i="1" s="1"/>
  <c r="AJ91" i="1"/>
  <c r="CX91" i="1" s="1"/>
  <c r="W91" i="1" s="1"/>
  <c r="CT91" i="1"/>
  <c r="S91" i="1" s="1"/>
  <c r="J178" i="5" s="1"/>
  <c r="CV91" i="1"/>
  <c r="FR91" i="1"/>
  <c r="GL91" i="1"/>
  <c r="GO91" i="1"/>
  <c r="GP91" i="1"/>
  <c r="GV91" i="1"/>
  <c r="GX91" i="1"/>
  <c r="HC91" i="1"/>
  <c r="AC92" i="1"/>
  <c r="AD92" i="1"/>
  <c r="AE92" i="1"/>
  <c r="AF92" i="1"/>
  <c r="AG92" i="1"/>
  <c r="CU92" i="1" s="1"/>
  <c r="AH92" i="1"/>
  <c r="CV92" i="1" s="1"/>
  <c r="AI92" i="1"/>
  <c r="AJ92" i="1"/>
  <c r="CX92" i="1" s="1"/>
  <c r="CQ92" i="1"/>
  <c r="CS92" i="1"/>
  <c r="CW92" i="1"/>
  <c r="FR92" i="1"/>
  <c r="GL92" i="1"/>
  <c r="GO92" i="1"/>
  <c r="GP92" i="1"/>
  <c r="GV92" i="1"/>
  <c r="HC92" i="1" s="1"/>
  <c r="AC93" i="1"/>
  <c r="AE93" i="1"/>
  <c r="CS93" i="1" s="1"/>
  <c r="AF93" i="1"/>
  <c r="AG93" i="1"/>
  <c r="CU93" i="1" s="1"/>
  <c r="AH93" i="1"/>
  <c r="AI93" i="1"/>
  <c r="CW93" i="1" s="1"/>
  <c r="AJ93" i="1"/>
  <c r="CX93" i="1" s="1"/>
  <c r="CV93" i="1"/>
  <c r="FR93" i="1"/>
  <c r="GL93" i="1"/>
  <c r="GO93" i="1"/>
  <c r="GP93" i="1"/>
  <c r="GV93" i="1"/>
  <c r="HC93" i="1" s="1"/>
  <c r="I94" i="1"/>
  <c r="E184" i="5" s="1"/>
  <c r="AC94" i="1"/>
  <c r="AE94" i="1"/>
  <c r="AD94" i="1" s="1"/>
  <c r="CR94" i="1" s="1"/>
  <c r="AF94" i="1"/>
  <c r="AG94" i="1"/>
  <c r="CU94" i="1" s="1"/>
  <c r="AH94" i="1"/>
  <c r="CV94" i="1" s="1"/>
  <c r="AI94" i="1"/>
  <c r="AJ94" i="1"/>
  <c r="CX94" i="1" s="1"/>
  <c r="CQ94" i="1"/>
  <c r="P94" i="1" s="1"/>
  <c r="CW94" i="1"/>
  <c r="FR94" i="1"/>
  <c r="GL94" i="1"/>
  <c r="GO94" i="1"/>
  <c r="GP94" i="1"/>
  <c r="GV94" i="1"/>
  <c r="HC94" i="1" s="1"/>
  <c r="C95" i="1"/>
  <c r="D95" i="1"/>
  <c r="I95" i="1"/>
  <c r="AC95" i="1"/>
  <c r="AE95" i="1"/>
  <c r="AF95" i="1"/>
  <c r="CT95" i="1" s="1"/>
  <c r="S95" i="1" s="1"/>
  <c r="J191" i="5" s="1"/>
  <c r="AG95" i="1"/>
  <c r="CU95" i="1" s="1"/>
  <c r="T95" i="1" s="1"/>
  <c r="AH95" i="1"/>
  <c r="AI95" i="1"/>
  <c r="CW95" i="1" s="1"/>
  <c r="AJ95" i="1"/>
  <c r="CX95" i="1" s="1"/>
  <c r="W95" i="1" s="1"/>
  <c r="CV95" i="1"/>
  <c r="FR95" i="1"/>
  <c r="GL95" i="1"/>
  <c r="GO95" i="1"/>
  <c r="GP95" i="1"/>
  <c r="GV95" i="1"/>
  <c r="HC95" i="1" s="1"/>
  <c r="GX95" i="1" s="1"/>
  <c r="AC96" i="1"/>
  <c r="AE96" i="1"/>
  <c r="AF96" i="1"/>
  <c r="CT96" i="1" s="1"/>
  <c r="AG96" i="1"/>
  <c r="AH96" i="1"/>
  <c r="CV96" i="1" s="1"/>
  <c r="AI96" i="1"/>
  <c r="AJ96" i="1"/>
  <c r="CX96" i="1" s="1"/>
  <c r="CQ96" i="1"/>
  <c r="CU96" i="1"/>
  <c r="CW96" i="1"/>
  <c r="FR96" i="1"/>
  <c r="GL96" i="1"/>
  <c r="GO96" i="1"/>
  <c r="GP96" i="1"/>
  <c r="GV96" i="1"/>
  <c r="HC96" i="1"/>
  <c r="I97" i="1"/>
  <c r="E195" i="5" s="1"/>
  <c r="AC97" i="1"/>
  <c r="AE97" i="1"/>
  <c r="AF97" i="1"/>
  <c r="AG97" i="1"/>
  <c r="CU97" i="1" s="1"/>
  <c r="AH97" i="1"/>
  <c r="AI97" i="1"/>
  <c r="CW97" i="1" s="1"/>
  <c r="AJ97" i="1"/>
  <c r="CX97" i="1" s="1"/>
  <c r="W97" i="1" s="1"/>
  <c r="CV97" i="1"/>
  <c r="FR97" i="1"/>
  <c r="GL97" i="1"/>
  <c r="GO97" i="1"/>
  <c r="GP97" i="1"/>
  <c r="GV97" i="1"/>
  <c r="HC97" i="1" s="1"/>
  <c r="GX97" i="1"/>
  <c r="AC98" i="1"/>
  <c r="AD98" i="1"/>
  <c r="CR98" i="1" s="1"/>
  <c r="AE98" i="1"/>
  <c r="AF98" i="1"/>
  <c r="AG98" i="1"/>
  <c r="CU98" i="1" s="1"/>
  <c r="AH98" i="1"/>
  <c r="CV98" i="1" s="1"/>
  <c r="AI98" i="1"/>
  <c r="AJ98" i="1"/>
  <c r="CQ98" i="1"/>
  <c r="CS98" i="1"/>
  <c r="CW98" i="1"/>
  <c r="CX98" i="1"/>
  <c r="FR98" i="1"/>
  <c r="GL98" i="1"/>
  <c r="GO98" i="1"/>
  <c r="GP98" i="1"/>
  <c r="GV98" i="1"/>
  <c r="HC98" i="1" s="1"/>
  <c r="C99" i="1"/>
  <c r="D99" i="1"/>
  <c r="I99" i="1"/>
  <c r="AC99" i="1"/>
  <c r="AE99" i="1"/>
  <c r="AF99" i="1"/>
  <c r="AG99" i="1"/>
  <c r="CU99" i="1" s="1"/>
  <c r="AH99" i="1"/>
  <c r="AI99" i="1"/>
  <c r="CW99" i="1" s="1"/>
  <c r="AJ99" i="1"/>
  <c r="CQ99" i="1"/>
  <c r="P99" i="1" s="1"/>
  <c r="CV99" i="1"/>
  <c r="CX99" i="1"/>
  <c r="FR99" i="1"/>
  <c r="GL99" i="1"/>
  <c r="GO99" i="1"/>
  <c r="GP99" i="1"/>
  <c r="GV99" i="1"/>
  <c r="HC99" i="1" s="1"/>
  <c r="AC100" i="1"/>
  <c r="AD100" i="1"/>
  <c r="CR100" i="1" s="1"/>
  <c r="AE100" i="1"/>
  <c r="AF100" i="1"/>
  <c r="AG100" i="1"/>
  <c r="CU100" i="1" s="1"/>
  <c r="AH100" i="1"/>
  <c r="CV100" i="1" s="1"/>
  <c r="AI100" i="1"/>
  <c r="AJ100" i="1"/>
  <c r="CQ100" i="1"/>
  <c r="CS100" i="1"/>
  <c r="CW100" i="1"/>
  <c r="CX100" i="1"/>
  <c r="FR100" i="1"/>
  <c r="GL100" i="1"/>
  <c r="GO100" i="1"/>
  <c r="GP100" i="1"/>
  <c r="GV100" i="1"/>
  <c r="HC100" i="1" s="1"/>
  <c r="C101" i="1"/>
  <c r="D101" i="1"/>
  <c r="I101" i="1"/>
  <c r="AC101" i="1"/>
  <c r="AE101" i="1"/>
  <c r="AF101" i="1"/>
  <c r="AG101" i="1"/>
  <c r="CU101" i="1" s="1"/>
  <c r="T101" i="1" s="1"/>
  <c r="AH101" i="1"/>
  <c r="AI101" i="1"/>
  <c r="CW101" i="1" s="1"/>
  <c r="AJ101" i="1"/>
  <c r="CQ101" i="1"/>
  <c r="P101" i="1" s="1"/>
  <c r="CV101" i="1"/>
  <c r="U101" i="1" s="1"/>
  <c r="H227" i="5" s="1"/>
  <c r="CX101" i="1"/>
  <c r="W101" i="1" s="1"/>
  <c r="FR101" i="1"/>
  <c r="GL101" i="1"/>
  <c r="GO101" i="1"/>
  <c r="GP101" i="1"/>
  <c r="GV101" i="1"/>
  <c r="HC101" i="1" s="1"/>
  <c r="AC102" i="1"/>
  <c r="AD102" i="1"/>
  <c r="CR102" i="1" s="1"/>
  <c r="AE102" i="1"/>
  <c r="AF102" i="1"/>
  <c r="AG102" i="1"/>
  <c r="CU102" i="1" s="1"/>
  <c r="AH102" i="1"/>
  <c r="CV102" i="1" s="1"/>
  <c r="AI102" i="1"/>
  <c r="AJ102" i="1"/>
  <c r="CQ102" i="1"/>
  <c r="CS102" i="1"/>
  <c r="CT102" i="1"/>
  <c r="CW102" i="1"/>
  <c r="CX102" i="1"/>
  <c r="FR102" i="1"/>
  <c r="GL102" i="1"/>
  <c r="GO102" i="1"/>
  <c r="GP102" i="1"/>
  <c r="GV102" i="1"/>
  <c r="HC102" i="1" s="1"/>
  <c r="AC103" i="1"/>
  <c r="AE103" i="1"/>
  <c r="AF103" i="1"/>
  <c r="AG103" i="1"/>
  <c r="CU103" i="1" s="1"/>
  <c r="AH103" i="1"/>
  <c r="AI103" i="1"/>
  <c r="CW103" i="1" s="1"/>
  <c r="AJ103" i="1"/>
  <c r="CX103" i="1" s="1"/>
  <c r="CT103" i="1"/>
  <c r="CV103" i="1"/>
  <c r="FR103" i="1"/>
  <c r="GL103" i="1"/>
  <c r="GO103" i="1"/>
  <c r="GP103" i="1"/>
  <c r="GV103" i="1"/>
  <c r="HC103" i="1" s="1"/>
  <c r="AC104" i="1"/>
  <c r="AE104" i="1"/>
  <c r="AF104" i="1"/>
  <c r="AG104" i="1"/>
  <c r="AH104" i="1"/>
  <c r="AI104" i="1"/>
  <c r="CW104" i="1" s="1"/>
  <c r="AJ104" i="1"/>
  <c r="CX104" i="1" s="1"/>
  <c r="CQ104" i="1"/>
  <c r="CU104" i="1"/>
  <c r="CV104" i="1"/>
  <c r="FR104" i="1"/>
  <c r="GL104" i="1"/>
  <c r="GO104" i="1"/>
  <c r="GP104" i="1"/>
  <c r="GV104" i="1"/>
  <c r="HC104" i="1"/>
  <c r="I105" i="1"/>
  <c r="AC105" i="1"/>
  <c r="AE105" i="1"/>
  <c r="AF105" i="1"/>
  <c r="AG105" i="1"/>
  <c r="CU105" i="1" s="1"/>
  <c r="T105" i="1" s="1"/>
  <c r="AH105" i="1"/>
  <c r="AI105" i="1"/>
  <c r="CW105" i="1" s="1"/>
  <c r="AJ105" i="1"/>
  <c r="CQ105" i="1"/>
  <c r="P105" i="1" s="1"/>
  <c r="CV105" i="1"/>
  <c r="CX105" i="1"/>
  <c r="FR105" i="1"/>
  <c r="GL105" i="1"/>
  <c r="GO105" i="1"/>
  <c r="GP105" i="1"/>
  <c r="GV105" i="1"/>
  <c r="HC105" i="1" s="1"/>
  <c r="I106" i="1"/>
  <c r="E222" i="5" s="1"/>
  <c r="AC106" i="1"/>
  <c r="AE106" i="1"/>
  <c r="AF106" i="1"/>
  <c r="AG106" i="1"/>
  <c r="AH106" i="1"/>
  <c r="CV106" i="1" s="1"/>
  <c r="AI106" i="1"/>
  <c r="CW106" i="1" s="1"/>
  <c r="AJ106" i="1"/>
  <c r="CX106" i="1" s="1"/>
  <c r="W106" i="1" s="1"/>
  <c r="CQ106" i="1"/>
  <c r="CU106" i="1"/>
  <c r="FR106" i="1"/>
  <c r="GL106" i="1"/>
  <c r="GO106" i="1"/>
  <c r="GP106" i="1"/>
  <c r="GV106" i="1"/>
  <c r="HC106" i="1" s="1"/>
  <c r="GX106" i="1" s="1"/>
  <c r="I107" i="1"/>
  <c r="E223" i="5" s="1"/>
  <c r="AC107" i="1"/>
  <c r="AE107" i="1"/>
  <c r="AF107" i="1"/>
  <c r="AG107" i="1"/>
  <c r="CU107" i="1" s="1"/>
  <c r="AH107" i="1"/>
  <c r="AI107" i="1"/>
  <c r="AJ107" i="1"/>
  <c r="CX107" i="1" s="1"/>
  <c r="W107" i="1" s="1"/>
  <c r="CV107" i="1"/>
  <c r="U107" i="1" s="1"/>
  <c r="CW107" i="1"/>
  <c r="FR107" i="1"/>
  <c r="GL107" i="1"/>
  <c r="GO107" i="1"/>
  <c r="GP107" i="1"/>
  <c r="GV107" i="1"/>
  <c r="HC107" i="1"/>
  <c r="GX107" i="1" s="1"/>
  <c r="I108" i="1"/>
  <c r="E224" i="5" s="1"/>
  <c r="AC108" i="1"/>
  <c r="AE108" i="1"/>
  <c r="AF108" i="1"/>
  <c r="AG108" i="1"/>
  <c r="AH108" i="1"/>
  <c r="AI108" i="1"/>
  <c r="CW108" i="1" s="1"/>
  <c r="AJ108" i="1"/>
  <c r="CX108" i="1" s="1"/>
  <c r="W108" i="1" s="1"/>
  <c r="CU108" i="1"/>
  <c r="T108" i="1" s="1"/>
  <c r="CV108" i="1"/>
  <c r="FR108" i="1"/>
  <c r="GL108" i="1"/>
  <c r="GO108" i="1"/>
  <c r="GP108" i="1"/>
  <c r="GV108" i="1"/>
  <c r="HC108" i="1"/>
  <c r="GX108" i="1" s="1"/>
  <c r="C109" i="1"/>
  <c r="D109" i="1"/>
  <c r="I109" i="1"/>
  <c r="E229" i="5" s="1"/>
  <c r="W109" i="1"/>
  <c r="AC109" i="1"/>
  <c r="AE109" i="1"/>
  <c r="AF109" i="1"/>
  <c r="AG109" i="1"/>
  <c r="CU109" i="1" s="1"/>
  <c r="T109" i="1" s="1"/>
  <c r="AH109" i="1"/>
  <c r="CV109" i="1" s="1"/>
  <c r="U109" i="1" s="1"/>
  <c r="H237" i="5" s="1"/>
  <c r="AI109" i="1"/>
  <c r="AJ109" i="1"/>
  <c r="CS109" i="1"/>
  <c r="R109" i="1" s="1"/>
  <c r="J232" i="5" s="1"/>
  <c r="CT109" i="1"/>
  <c r="S109" i="1" s="1"/>
  <c r="J230" i="5" s="1"/>
  <c r="CW109" i="1"/>
  <c r="V109" i="1" s="1"/>
  <c r="CX109" i="1"/>
  <c r="FR109" i="1"/>
  <c r="GL109" i="1"/>
  <c r="GN109" i="1"/>
  <c r="GP109" i="1"/>
  <c r="GV109" i="1"/>
  <c r="HC109" i="1" s="1"/>
  <c r="GX109" i="1" s="1"/>
  <c r="I110" i="1"/>
  <c r="E234" i="5" s="1"/>
  <c r="AC110" i="1"/>
  <c r="H234" i="5" s="1"/>
  <c r="AE110" i="1"/>
  <c r="AD110" i="1" s="1"/>
  <c r="CR110" i="1" s="1"/>
  <c r="AF110" i="1"/>
  <c r="AG110" i="1"/>
  <c r="CU110" i="1" s="1"/>
  <c r="AH110" i="1"/>
  <c r="CV110" i="1" s="1"/>
  <c r="U110" i="1" s="1"/>
  <c r="AI110" i="1"/>
  <c r="AJ110" i="1"/>
  <c r="CX110" i="1" s="1"/>
  <c r="W110" i="1" s="1"/>
  <c r="CQ110" i="1"/>
  <c r="CS110" i="1"/>
  <c r="R110" i="1" s="1"/>
  <c r="CW110" i="1"/>
  <c r="V110" i="1" s="1"/>
  <c r="FR110" i="1"/>
  <c r="GL110" i="1"/>
  <c r="GO110" i="1"/>
  <c r="GP110" i="1"/>
  <c r="GV110" i="1"/>
  <c r="HC110" i="1" s="1"/>
  <c r="C111" i="1"/>
  <c r="D111" i="1"/>
  <c r="I111" i="1"/>
  <c r="AC111" i="1"/>
  <c r="AE111" i="1"/>
  <c r="AF111" i="1"/>
  <c r="AG111" i="1"/>
  <c r="CU111" i="1" s="1"/>
  <c r="T111" i="1" s="1"/>
  <c r="AH111" i="1"/>
  <c r="AI111" i="1"/>
  <c r="AJ111" i="1"/>
  <c r="CS111" i="1"/>
  <c r="R111" i="1" s="1"/>
  <c r="J243" i="5" s="1"/>
  <c r="CV111" i="1"/>
  <c r="CW111" i="1"/>
  <c r="CX111" i="1"/>
  <c r="FR111" i="1"/>
  <c r="GL111" i="1"/>
  <c r="GN111" i="1"/>
  <c r="GP111" i="1"/>
  <c r="GV111" i="1"/>
  <c r="HC111" i="1"/>
  <c r="AC112" i="1"/>
  <c r="AE112" i="1"/>
  <c r="AD112" i="1" s="1"/>
  <c r="AF112" i="1"/>
  <c r="AG112" i="1"/>
  <c r="AH112" i="1"/>
  <c r="CV112" i="1" s="1"/>
  <c r="AI112" i="1"/>
  <c r="CW112" i="1" s="1"/>
  <c r="AJ112" i="1"/>
  <c r="CX112" i="1" s="1"/>
  <c r="CU112" i="1"/>
  <c r="FR112" i="1"/>
  <c r="GL112" i="1"/>
  <c r="GN112" i="1"/>
  <c r="GP112" i="1"/>
  <c r="GV112" i="1"/>
  <c r="HC112" i="1" s="1"/>
  <c r="B114" i="1"/>
  <c r="B71" i="1" s="1"/>
  <c r="C114" i="1"/>
  <c r="C71" i="1" s="1"/>
  <c r="D114" i="1"/>
  <c r="D71" i="1" s="1"/>
  <c r="F114" i="1"/>
  <c r="F71" i="1" s="1"/>
  <c r="G114" i="1"/>
  <c r="AO114" i="1"/>
  <c r="AO71" i="1" s="1"/>
  <c r="BX114" i="1"/>
  <c r="BX71" i="1" s="1"/>
  <c r="CK114" i="1"/>
  <c r="CL114" i="1"/>
  <c r="CL71" i="1" s="1"/>
  <c r="D143" i="1"/>
  <c r="E145" i="1"/>
  <c r="Z145" i="1"/>
  <c r="AA145" i="1"/>
  <c r="AM145" i="1"/>
  <c r="AN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DB145" i="1"/>
  <c r="DC145" i="1"/>
  <c r="DD145" i="1"/>
  <c r="DE145" i="1"/>
  <c r="DF145" i="1"/>
  <c r="DG145" i="1"/>
  <c r="DH145" i="1"/>
  <c r="DI145" i="1"/>
  <c r="DJ145" i="1"/>
  <c r="DK145" i="1"/>
  <c r="DL145" i="1"/>
  <c r="DM145" i="1"/>
  <c r="DN145" i="1"/>
  <c r="DO145" i="1"/>
  <c r="DP145" i="1"/>
  <c r="DQ145" i="1"/>
  <c r="DR145" i="1"/>
  <c r="DS145" i="1"/>
  <c r="DT145" i="1"/>
  <c r="DU145" i="1"/>
  <c r="DV145" i="1"/>
  <c r="DW145" i="1"/>
  <c r="DX145" i="1"/>
  <c r="DY145" i="1"/>
  <c r="DZ145" i="1"/>
  <c r="EA145" i="1"/>
  <c r="EB145" i="1"/>
  <c r="EC145" i="1"/>
  <c r="ED145" i="1"/>
  <c r="EE145" i="1"/>
  <c r="EF145" i="1"/>
  <c r="EG145" i="1"/>
  <c r="EH145" i="1"/>
  <c r="EI145" i="1"/>
  <c r="EJ145" i="1"/>
  <c r="EK145" i="1"/>
  <c r="EL145" i="1"/>
  <c r="EM145" i="1"/>
  <c r="EN145" i="1"/>
  <c r="EO145" i="1"/>
  <c r="EP145" i="1"/>
  <c r="EQ145" i="1"/>
  <c r="ER145" i="1"/>
  <c r="ES145" i="1"/>
  <c r="ET145" i="1"/>
  <c r="EU145" i="1"/>
  <c r="EV145" i="1"/>
  <c r="EW145" i="1"/>
  <c r="EX145" i="1"/>
  <c r="EY145" i="1"/>
  <c r="EZ145" i="1"/>
  <c r="FA145" i="1"/>
  <c r="FB145" i="1"/>
  <c r="FC145" i="1"/>
  <c r="FD145" i="1"/>
  <c r="FE145" i="1"/>
  <c r="FF145" i="1"/>
  <c r="FG145" i="1"/>
  <c r="FH145" i="1"/>
  <c r="FI145" i="1"/>
  <c r="FJ145" i="1"/>
  <c r="FK145" i="1"/>
  <c r="FL145" i="1"/>
  <c r="FM145" i="1"/>
  <c r="FN145" i="1"/>
  <c r="FO145" i="1"/>
  <c r="FP145" i="1"/>
  <c r="FQ145" i="1"/>
  <c r="FR145" i="1"/>
  <c r="FS145" i="1"/>
  <c r="FT145" i="1"/>
  <c r="FU145" i="1"/>
  <c r="FV145" i="1"/>
  <c r="FW145" i="1"/>
  <c r="FX145" i="1"/>
  <c r="FY145" i="1"/>
  <c r="FZ145" i="1"/>
  <c r="GA145" i="1"/>
  <c r="GB145" i="1"/>
  <c r="GC145" i="1"/>
  <c r="GD145" i="1"/>
  <c r="GE145" i="1"/>
  <c r="GF145" i="1"/>
  <c r="GG145" i="1"/>
  <c r="GH145" i="1"/>
  <c r="GI145" i="1"/>
  <c r="GJ145" i="1"/>
  <c r="GK145" i="1"/>
  <c r="GL145" i="1"/>
  <c r="GM145" i="1"/>
  <c r="GN145" i="1"/>
  <c r="GO145" i="1"/>
  <c r="GP145" i="1"/>
  <c r="GQ145" i="1"/>
  <c r="GR145" i="1"/>
  <c r="GS145" i="1"/>
  <c r="GT145" i="1"/>
  <c r="GU145" i="1"/>
  <c r="GV145" i="1"/>
  <c r="GW145" i="1"/>
  <c r="GX145" i="1"/>
  <c r="C147" i="1"/>
  <c r="D147" i="1"/>
  <c r="I147" i="1"/>
  <c r="C257" i="5" s="1"/>
  <c r="P147" i="1"/>
  <c r="AC147" i="1"/>
  <c r="AE147" i="1"/>
  <c r="AD147" i="1" s="1"/>
  <c r="AF147" i="1"/>
  <c r="AG147" i="1"/>
  <c r="AH147" i="1"/>
  <c r="CV147" i="1" s="1"/>
  <c r="U147" i="1" s="1"/>
  <c r="H262" i="5" s="1"/>
  <c r="AI147" i="1"/>
  <c r="CW147" i="1" s="1"/>
  <c r="V147" i="1" s="1"/>
  <c r="AJ147" i="1"/>
  <c r="CX147" i="1" s="1"/>
  <c r="W147" i="1" s="1"/>
  <c r="CQ147" i="1"/>
  <c r="CR147" i="1"/>
  <c r="Q147" i="1" s="1"/>
  <c r="CS147" i="1"/>
  <c r="R147" i="1" s="1"/>
  <c r="CU147" i="1"/>
  <c r="T147" i="1" s="1"/>
  <c r="FR147" i="1"/>
  <c r="BY151" i="1" s="1"/>
  <c r="BY145" i="1" s="1"/>
  <c r="GL147" i="1"/>
  <c r="BZ151" i="1" s="1"/>
  <c r="GO147" i="1"/>
  <c r="GP147" i="1"/>
  <c r="GV147" i="1"/>
  <c r="HC147" i="1" s="1"/>
  <c r="GX147" i="1" s="1"/>
  <c r="AC148" i="1"/>
  <c r="AE148" i="1"/>
  <c r="AF148" i="1"/>
  <c r="AG148" i="1"/>
  <c r="CU148" i="1" s="1"/>
  <c r="AH148" i="1"/>
  <c r="AI148" i="1"/>
  <c r="CW148" i="1" s="1"/>
  <c r="AJ148" i="1"/>
  <c r="CQ148" i="1"/>
  <c r="CV148" i="1"/>
  <c r="CX148" i="1"/>
  <c r="FR148" i="1"/>
  <c r="GL148" i="1"/>
  <c r="GO148" i="1"/>
  <c r="GP148" i="1"/>
  <c r="GV148" i="1"/>
  <c r="HC148" i="1" s="1"/>
  <c r="I149" i="1"/>
  <c r="AC149" i="1"/>
  <c r="AE149" i="1"/>
  <c r="AD149" i="1" s="1"/>
  <c r="CR149" i="1" s="1"/>
  <c r="AF149" i="1"/>
  <c r="AG149" i="1"/>
  <c r="AH149" i="1"/>
  <c r="AI149" i="1"/>
  <c r="CW149" i="1" s="1"/>
  <c r="V149" i="1" s="1"/>
  <c r="AJ149" i="1"/>
  <c r="CX149" i="1" s="1"/>
  <c r="CU149" i="1"/>
  <c r="CV149" i="1"/>
  <c r="FR149" i="1"/>
  <c r="GL149" i="1"/>
  <c r="GO149" i="1"/>
  <c r="GP149" i="1"/>
  <c r="GV149" i="1"/>
  <c r="HC149" i="1"/>
  <c r="B151" i="1"/>
  <c r="B145" i="1" s="1"/>
  <c r="C151" i="1"/>
  <c r="C145" i="1" s="1"/>
  <c r="D151" i="1"/>
  <c r="D145" i="1" s="1"/>
  <c r="F151" i="1"/>
  <c r="F145" i="1" s="1"/>
  <c r="G151" i="1"/>
  <c r="BX151" i="1"/>
  <c r="AO151" i="1" s="1"/>
  <c r="CC151" i="1"/>
  <c r="CC145" i="1" s="1"/>
  <c r="CD151" i="1"/>
  <c r="CD145" i="1" s="1"/>
  <c r="CK151" i="1"/>
  <c r="CK145" i="1" s="1"/>
  <c r="CL151" i="1"/>
  <c r="CL145" i="1" s="1"/>
  <c r="D180" i="1"/>
  <c r="C182" i="1"/>
  <c r="E182" i="1"/>
  <c r="Z182" i="1"/>
  <c r="AA182" i="1"/>
  <c r="AM182" i="1"/>
  <c r="AN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DB182" i="1"/>
  <c r="DC182" i="1"/>
  <c r="DD182" i="1"/>
  <c r="DE182" i="1"/>
  <c r="DF182" i="1"/>
  <c r="DG182" i="1"/>
  <c r="DH182" i="1"/>
  <c r="DI182" i="1"/>
  <c r="DJ182" i="1"/>
  <c r="DK182" i="1"/>
  <c r="DL182" i="1"/>
  <c r="DM182" i="1"/>
  <c r="DN182" i="1"/>
  <c r="DO182" i="1"/>
  <c r="DP182" i="1"/>
  <c r="DQ182" i="1"/>
  <c r="DR182" i="1"/>
  <c r="DS182" i="1"/>
  <c r="DT182" i="1"/>
  <c r="DU182" i="1"/>
  <c r="DV182" i="1"/>
  <c r="DW182" i="1"/>
  <c r="DX182" i="1"/>
  <c r="DY182" i="1"/>
  <c r="DZ182" i="1"/>
  <c r="EA182" i="1"/>
  <c r="EB182" i="1"/>
  <c r="EC182" i="1"/>
  <c r="ED182" i="1"/>
  <c r="EE182" i="1"/>
  <c r="EF182" i="1"/>
  <c r="EG182" i="1"/>
  <c r="EH182" i="1"/>
  <c r="EI182" i="1"/>
  <c r="EJ182" i="1"/>
  <c r="EK182" i="1"/>
  <c r="EL182" i="1"/>
  <c r="EM182" i="1"/>
  <c r="EN182" i="1"/>
  <c r="EO182" i="1"/>
  <c r="EP182" i="1"/>
  <c r="EQ182" i="1"/>
  <c r="ER182" i="1"/>
  <c r="ES182" i="1"/>
  <c r="ET182" i="1"/>
  <c r="EU182" i="1"/>
  <c r="EV182" i="1"/>
  <c r="EW182" i="1"/>
  <c r="EX182" i="1"/>
  <c r="EY182" i="1"/>
  <c r="EZ182" i="1"/>
  <c r="FA182" i="1"/>
  <c r="FB182" i="1"/>
  <c r="FC182" i="1"/>
  <c r="FD182" i="1"/>
  <c r="FE182" i="1"/>
  <c r="FF182" i="1"/>
  <c r="FG182" i="1"/>
  <c r="FH182" i="1"/>
  <c r="FI182" i="1"/>
  <c r="FJ182" i="1"/>
  <c r="FK182" i="1"/>
  <c r="FL182" i="1"/>
  <c r="FM182" i="1"/>
  <c r="FN182" i="1"/>
  <c r="FO182" i="1"/>
  <c r="FP182" i="1"/>
  <c r="FQ182" i="1"/>
  <c r="FR182" i="1"/>
  <c r="FS182" i="1"/>
  <c r="FT182" i="1"/>
  <c r="FU182" i="1"/>
  <c r="FV182" i="1"/>
  <c r="FW182" i="1"/>
  <c r="FX182" i="1"/>
  <c r="FY182" i="1"/>
  <c r="FZ182" i="1"/>
  <c r="GA182" i="1"/>
  <c r="GB182" i="1"/>
  <c r="GC182" i="1"/>
  <c r="GD182" i="1"/>
  <c r="GE182" i="1"/>
  <c r="GF182" i="1"/>
  <c r="GG182" i="1"/>
  <c r="GH182" i="1"/>
  <c r="GI182" i="1"/>
  <c r="GJ182" i="1"/>
  <c r="GK182" i="1"/>
  <c r="GL182" i="1"/>
  <c r="GM182" i="1"/>
  <c r="GN182" i="1"/>
  <c r="GO182" i="1"/>
  <c r="GP182" i="1"/>
  <c r="GQ182" i="1"/>
  <c r="GR182" i="1"/>
  <c r="GS182" i="1"/>
  <c r="GT182" i="1"/>
  <c r="GU182" i="1"/>
  <c r="GV182" i="1"/>
  <c r="GW182" i="1"/>
  <c r="GX182" i="1"/>
  <c r="AC184" i="1"/>
  <c r="AE184" i="1"/>
  <c r="CS184" i="1" s="1"/>
  <c r="AF184" i="1"/>
  <c r="AG184" i="1"/>
  <c r="CU184" i="1" s="1"/>
  <c r="AH184" i="1"/>
  <c r="AI184" i="1"/>
  <c r="CW184" i="1" s="1"/>
  <c r="AJ184" i="1"/>
  <c r="CT184" i="1"/>
  <c r="CV184" i="1"/>
  <c r="CX184" i="1"/>
  <c r="CY184" i="1"/>
  <c r="X184" i="1" s="1"/>
  <c r="CZ184" i="1"/>
  <c r="Y184" i="1" s="1"/>
  <c r="FR184" i="1"/>
  <c r="BY186" i="1" s="1"/>
  <c r="GL184" i="1"/>
  <c r="GN184" i="1"/>
  <c r="GO184" i="1"/>
  <c r="GV184" i="1"/>
  <c r="HC184" i="1" s="1"/>
  <c r="B186" i="1"/>
  <c r="B182" i="1" s="1"/>
  <c r="C186" i="1"/>
  <c r="D186" i="1"/>
  <c r="D182" i="1" s="1"/>
  <c r="F186" i="1"/>
  <c r="F182" i="1" s="1"/>
  <c r="G186" i="1"/>
  <c r="AT186" i="1"/>
  <c r="AT182" i="1" s="1"/>
  <c r="BB186" i="1"/>
  <c r="BB182" i="1" s="1"/>
  <c r="BX186" i="1"/>
  <c r="AO186" i="1" s="1"/>
  <c r="BZ186" i="1"/>
  <c r="BZ182" i="1" s="1"/>
  <c r="CB186" i="1"/>
  <c r="AS186" i="1" s="1"/>
  <c r="CC186" i="1"/>
  <c r="CC182" i="1" s="1"/>
  <c r="CK186" i="1"/>
  <c r="CK182" i="1" s="1"/>
  <c r="CL186" i="1"/>
  <c r="CL182" i="1" s="1"/>
  <c r="B215" i="1"/>
  <c r="B22" i="1" s="1"/>
  <c r="C215" i="1"/>
  <c r="C22" i="1" s="1"/>
  <c r="D215" i="1"/>
  <c r="D22" i="1" s="1"/>
  <c r="F215" i="1"/>
  <c r="F22" i="1" s="1"/>
  <c r="G215" i="1"/>
  <c r="B244" i="1"/>
  <c r="B18" i="1" s="1"/>
  <c r="C244" i="1"/>
  <c r="C18" i="1" s="1"/>
  <c r="D244" i="1"/>
  <c r="D18" i="1" s="1"/>
  <c r="F244" i="1"/>
  <c r="F18" i="1" s="1"/>
  <c r="G244" i="1"/>
  <c r="W93" i="1" l="1"/>
  <c r="BY182" i="1"/>
  <c r="AP186" i="1"/>
  <c r="AO145" i="1"/>
  <c r="F155" i="1"/>
  <c r="BZ145" i="1"/>
  <c r="AQ151" i="1"/>
  <c r="F161" i="1" s="1"/>
  <c r="G145" i="1"/>
  <c r="A267" i="5"/>
  <c r="R223" i="5"/>
  <c r="T223" i="5"/>
  <c r="CT107" i="1"/>
  <c r="S107" i="1" s="1"/>
  <c r="Q102" i="1"/>
  <c r="P100" i="1"/>
  <c r="CP100" i="1" s="1"/>
  <c r="O100" i="1" s="1"/>
  <c r="J207" i="5" s="1"/>
  <c r="AB100" i="1"/>
  <c r="T99" i="1"/>
  <c r="GX93" i="1"/>
  <c r="R93" i="1"/>
  <c r="Q82" i="1"/>
  <c r="T128" i="5"/>
  <c r="R128" i="5"/>
  <c r="CT79" i="1"/>
  <c r="S79" i="1" s="1"/>
  <c r="CY79" i="1" s="1"/>
  <c r="X79" i="1" s="1"/>
  <c r="S128" i="5" s="1"/>
  <c r="G22" i="1"/>
  <c r="A280" i="5"/>
  <c r="AL186" i="1"/>
  <c r="U272" i="5"/>
  <c r="CB182" i="1"/>
  <c r="AU151" i="1"/>
  <c r="F170" i="1" s="1"/>
  <c r="GX149" i="1"/>
  <c r="T149" i="1"/>
  <c r="CQ149" i="1"/>
  <c r="P149" i="1" s="1"/>
  <c r="H264" i="5"/>
  <c r="G265" i="5"/>
  <c r="O265" i="5" s="1"/>
  <c r="T259" i="5"/>
  <c r="R259" i="5"/>
  <c r="CT148" i="1"/>
  <c r="CS112" i="1"/>
  <c r="W111" i="1"/>
  <c r="T239" i="5"/>
  <c r="Q241" i="5"/>
  <c r="R239" i="5"/>
  <c r="H241" i="5"/>
  <c r="CT111" i="1"/>
  <c r="S111" i="1" s="1"/>
  <c r="J241" i="5" s="1"/>
  <c r="V108" i="1"/>
  <c r="AD108" i="1"/>
  <c r="CR108" i="1" s="1"/>
  <c r="Q108" i="1" s="1"/>
  <c r="CS108" i="1"/>
  <c r="R108" i="1" s="1"/>
  <c r="AD107" i="1"/>
  <c r="CR107" i="1" s="1"/>
  <c r="Q107" i="1" s="1"/>
  <c r="CS107" i="1"/>
  <c r="R107" i="1" s="1"/>
  <c r="T106" i="1"/>
  <c r="V106" i="1"/>
  <c r="AD106" i="1"/>
  <c r="CR106" i="1" s="1"/>
  <c r="Q106" i="1" s="1"/>
  <c r="CS106" i="1"/>
  <c r="R106" i="1" s="1"/>
  <c r="T221" i="5"/>
  <c r="R221" i="5"/>
  <c r="CT105" i="1"/>
  <c r="S105" i="1" s="1"/>
  <c r="W102" i="1"/>
  <c r="P102" i="1"/>
  <c r="AB102" i="1"/>
  <c r="H218" i="5"/>
  <c r="J217" i="5"/>
  <c r="C213" i="5"/>
  <c r="E212" i="5"/>
  <c r="I104" i="1"/>
  <c r="E220" i="5" s="1"/>
  <c r="I102" i="1"/>
  <c r="E218" i="5" s="1"/>
  <c r="I103" i="1"/>
  <c r="E219" i="5" s="1"/>
  <c r="W100" i="1"/>
  <c r="T201" i="5"/>
  <c r="Q203" i="5"/>
  <c r="R201" i="5"/>
  <c r="H208" i="5" s="1"/>
  <c r="H203" i="5"/>
  <c r="CT99" i="1"/>
  <c r="S99" i="1" s="1"/>
  <c r="J203" i="5" s="1"/>
  <c r="U92" i="1"/>
  <c r="CT90" i="1"/>
  <c r="T171" i="5"/>
  <c r="R171" i="5"/>
  <c r="GX89" i="1"/>
  <c r="CR86" i="1"/>
  <c r="Q86" i="1" s="1"/>
  <c r="J157" i="5" s="1"/>
  <c r="H157" i="5"/>
  <c r="CQ85" i="1"/>
  <c r="P85" i="1" s="1"/>
  <c r="G18" i="1"/>
  <c r="A284" i="5"/>
  <c r="BC151" i="1"/>
  <c r="C240" i="5"/>
  <c r="E239" i="5"/>
  <c r="CT108" i="1"/>
  <c r="S108" i="1" s="1"/>
  <c r="T224" i="5"/>
  <c r="R224" i="5"/>
  <c r="T222" i="5"/>
  <c r="R222" i="5"/>
  <c r="E221" i="5"/>
  <c r="GX105" i="1"/>
  <c r="T104" i="1"/>
  <c r="U102" i="1"/>
  <c r="T100" i="1"/>
  <c r="C202" i="5"/>
  <c r="E201" i="5"/>
  <c r="I100" i="1"/>
  <c r="E207" i="5" s="1"/>
  <c r="T195" i="5"/>
  <c r="R195" i="5"/>
  <c r="CT94" i="1"/>
  <c r="T184" i="5"/>
  <c r="R184" i="5"/>
  <c r="V93" i="1"/>
  <c r="CT88" i="1"/>
  <c r="R161" i="5"/>
  <c r="U82" i="1"/>
  <c r="CD26" i="1"/>
  <c r="AU40" i="1"/>
  <c r="AU26" i="1" s="1"/>
  <c r="F199" i="1"/>
  <c r="G182" i="1"/>
  <c r="A276" i="5"/>
  <c r="AK186" i="1"/>
  <c r="S272" i="5"/>
  <c r="BX182" i="1"/>
  <c r="CG151" i="1"/>
  <c r="CG145" i="1" s="1"/>
  <c r="CS149" i="1"/>
  <c r="R149" i="1" s="1"/>
  <c r="CS148" i="1"/>
  <c r="AD148" i="1"/>
  <c r="CR148" i="1" s="1"/>
  <c r="CT147" i="1"/>
  <c r="S147" i="1" s="1"/>
  <c r="T256" i="5"/>
  <c r="Q258" i="5"/>
  <c r="R256" i="5"/>
  <c r="H260" i="5" s="1"/>
  <c r="H258" i="5"/>
  <c r="BX145" i="1"/>
  <c r="CT112" i="1"/>
  <c r="S112" i="1" s="1"/>
  <c r="I112" i="1"/>
  <c r="E245" i="5" s="1"/>
  <c r="V111" i="1"/>
  <c r="U108" i="1"/>
  <c r="V107" i="1"/>
  <c r="CT106" i="1"/>
  <c r="S106" i="1" s="1"/>
  <c r="W105" i="1"/>
  <c r="W104" i="1"/>
  <c r="CT104" i="1"/>
  <c r="S104" i="1" s="1"/>
  <c r="T220" i="5"/>
  <c r="R220" i="5"/>
  <c r="AD103" i="1"/>
  <c r="CR103" i="1" s="1"/>
  <c r="CS103" i="1"/>
  <c r="R103" i="1" s="1"/>
  <c r="V102" i="1"/>
  <c r="Q214" i="5"/>
  <c r="R212" i="5"/>
  <c r="H214" i="5"/>
  <c r="T212" i="5"/>
  <c r="CT101" i="1"/>
  <c r="S101" i="1" s="1"/>
  <c r="J214" i="5" s="1"/>
  <c r="V100" i="1"/>
  <c r="W99" i="1"/>
  <c r="R98" i="1"/>
  <c r="S96" i="1"/>
  <c r="C190" i="5"/>
  <c r="E189" i="5"/>
  <c r="I98" i="1"/>
  <c r="E196" i="5" s="1"/>
  <c r="I96" i="1"/>
  <c r="P96" i="1" s="1"/>
  <c r="V94" i="1"/>
  <c r="H184" i="5"/>
  <c r="T92" i="1"/>
  <c r="U91" i="1"/>
  <c r="H187" i="5" s="1"/>
  <c r="CQ91" i="1"/>
  <c r="P91" i="1" s="1"/>
  <c r="H181" i="5"/>
  <c r="GX90" i="1"/>
  <c r="E166" i="5"/>
  <c r="U89" i="1"/>
  <c r="H174" i="5" s="1"/>
  <c r="I90" i="1"/>
  <c r="E171" i="5" s="1"/>
  <c r="CT83" i="1"/>
  <c r="C135" i="5"/>
  <c r="E134" i="5"/>
  <c r="I83" i="1"/>
  <c r="E138" i="5" s="1"/>
  <c r="I82" i="1"/>
  <c r="E137" i="5" s="1"/>
  <c r="CQ75" i="1"/>
  <c r="P75" i="1" s="1"/>
  <c r="H116" i="5"/>
  <c r="BY114" i="1"/>
  <c r="CL26" i="1"/>
  <c r="BC40" i="1"/>
  <c r="BC26" i="1" s="1"/>
  <c r="R102" i="1"/>
  <c r="CY102" i="1" s="1"/>
  <c r="X102" i="1" s="1"/>
  <c r="S218" i="5" s="1"/>
  <c r="J206" i="5"/>
  <c r="R82" i="1"/>
  <c r="T264" i="5"/>
  <c r="R264" i="5"/>
  <c r="CT149" i="1"/>
  <c r="S149" i="1" s="1"/>
  <c r="CY149" i="1" s="1"/>
  <c r="X149" i="1" s="1"/>
  <c r="S264" i="5" s="1"/>
  <c r="W149" i="1"/>
  <c r="E264" i="5"/>
  <c r="V112" i="1"/>
  <c r="AB112" i="1"/>
  <c r="CR112" i="1"/>
  <c r="H233" i="5"/>
  <c r="P106" i="1"/>
  <c r="CP106" i="1" s="1"/>
  <c r="O106" i="1" s="1"/>
  <c r="J222" i="5" s="1"/>
  <c r="U105" i="1"/>
  <c r="U104" i="1"/>
  <c r="V104" i="1"/>
  <c r="AD104" i="1"/>
  <c r="H220" i="5" s="1"/>
  <c r="CS104" i="1"/>
  <c r="R104" i="1" s="1"/>
  <c r="H219" i="5"/>
  <c r="R100" i="1"/>
  <c r="CY100" i="1" s="1"/>
  <c r="X100" i="1" s="1"/>
  <c r="S207" i="5" s="1"/>
  <c r="U100" i="1"/>
  <c r="Q100" i="1"/>
  <c r="U99" i="1"/>
  <c r="H210" i="5" s="1"/>
  <c r="P98" i="1"/>
  <c r="AB98" i="1"/>
  <c r="H196" i="5"/>
  <c r="CT97" i="1"/>
  <c r="S97" i="1" s="1"/>
  <c r="CY97" i="1" s="1"/>
  <c r="X97" i="1" s="1"/>
  <c r="S195" i="5" s="1"/>
  <c r="T97" i="1"/>
  <c r="AD96" i="1"/>
  <c r="CR96" i="1" s="1"/>
  <c r="CS96" i="1"/>
  <c r="R96" i="1" s="1"/>
  <c r="T189" i="5"/>
  <c r="Q191" i="5"/>
  <c r="R189" i="5"/>
  <c r="H191" i="5"/>
  <c r="R183" i="5"/>
  <c r="T183" i="5"/>
  <c r="CT93" i="1"/>
  <c r="S93" i="1" s="1"/>
  <c r="CY93" i="1" s="1"/>
  <c r="X93" i="1" s="1"/>
  <c r="S183" i="5" s="1"/>
  <c r="GX92" i="1"/>
  <c r="C177" i="5"/>
  <c r="E176" i="5"/>
  <c r="I92" i="1"/>
  <c r="E182" i="5" s="1"/>
  <c r="V90" i="1"/>
  <c r="H167" i="5"/>
  <c r="T166" i="5"/>
  <c r="R166" i="5"/>
  <c r="Q167" i="5"/>
  <c r="CT89" i="1"/>
  <c r="S89" i="1" s="1"/>
  <c r="J167" i="5" s="1"/>
  <c r="Q147" i="5"/>
  <c r="H147" i="5"/>
  <c r="AD84" i="1"/>
  <c r="CS84" i="1"/>
  <c r="R84" i="1" s="1"/>
  <c r="J147" i="5" s="1"/>
  <c r="V82" i="1"/>
  <c r="CQ77" i="1"/>
  <c r="P77" i="1" s="1"/>
  <c r="AD73" i="1"/>
  <c r="H104" i="5"/>
  <c r="Q104" i="5"/>
  <c r="G71" i="1"/>
  <c r="A251" i="5"/>
  <c r="H245" i="5"/>
  <c r="GX111" i="1"/>
  <c r="U111" i="1"/>
  <c r="H248" i="5" s="1"/>
  <c r="AD111" i="1"/>
  <c r="H243" i="5"/>
  <c r="Q243" i="5"/>
  <c r="CT110" i="1"/>
  <c r="S110" i="1" s="1"/>
  <c r="T234" i="5"/>
  <c r="R234" i="5"/>
  <c r="T229" i="5"/>
  <c r="R229" i="5"/>
  <c r="Q230" i="5"/>
  <c r="H230" i="5"/>
  <c r="H224" i="5"/>
  <c r="U106" i="1"/>
  <c r="V105" i="1"/>
  <c r="R218" i="5"/>
  <c r="T218" i="5"/>
  <c r="V101" i="1"/>
  <c r="AD101" i="1"/>
  <c r="Q216" i="5"/>
  <c r="H216" i="5"/>
  <c r="T207" i="5"/>
  <c r="R207" i="5"/>
  <c r="V99" i="1"/>
  <c r="AD99" i="1"/>
  <c r="H205" i="5"/>
  <c r="Q205" i="5"/>
  <c r="R196" i="5"/>
  <c r="T196" i="5"/>
  <c r="V97" i="1"/>
  <c r="V95" i="1"/>
  <c r="Q193" i="5"/>
  <c r="H193" i="5"/>
  <c r="U93" i="1"/>
  <c r="H183" i="5"/>
  <c r="CT92" i="1"/>
  <c r="S92" i="1" s="1"/>
  <c r="T182" i="5"/>
  <c r="T176" i="5"/>
  <c r="Q178" i="5"/>
  <c r="R176" i="5"/>
  <c r="H178" i="5"/>
  <c r="V89" i="1"/>
  <c r="Q169" i="5"/>
  <c r="H169" i="5"/>
  <c r="J159" i="5"/>
  <c r="H159" i="5"/>
  <c r="GX84" i="1"/>
  <c r="U84" i="1"/>
  <c r="H152" i="5" s="1"/>
  <c r="P82" i="1"/>
  <c r="H137" i="5"/>
  <c r="Q136" i="5"/>
  <c r="R134" i="5"/>
  <c r="H136" i="5"/>
  <c r="T134" i="5"/>
  <c r="AB80" i="1"/>
  <c r="T129" i="5"/>
  <c r="R129" i="5"/>
  <c r="V79" i="1"/>
  <c r="R79" i="1"/>
  <c r="CT78" i="1"/>
  <c r="S78" i="1" s="1"/>
  <c r="R127" i="5"/>
  <c r="T127" i="5"/>
  <c r="E122" i="5"/>
  <c r="C123" i="5"/>
  <c r="CT76" i="1"/>
  <c r="S76" i="1" s="1"/>
  <c r="CZ76" i="1" s="1"/>
  <c r="Y76" i="1" s="1"/>
  <c r="U117" i="5" s="1"/>
  <c r="T117" i="5"/>
  <c r="R117" i="5"/>
  <c r="C112" i="5"/>
  <c r="E111" i="5"/>
  <c r="CT74" i="1"/>
  <c r="S74" i="1" s="1"/>
  <c r="CP74" i="1" s="1"/>
  <c r="O74" i="1" s="1"/>
  <c r="J106" i="5" s="1"/>
  <c r="T106" i="5"/>
  <c r="R106" i="5"/>
  <c r="H105" i="5"/>
  <c r="G110" i="5"/>
  <c r="O110" i="5" s="1"/>
  <c r="CP36" i="1"/>
  <c r="O36" i="1" s="1"/>
  <c r="AB36" i="1"/>
  <c r="CR32" i="1"/>
  <c r="Q32" i="1" s="1"/>
  <c r="J65" i="5" s="1"/>
  <c r="H65" i="5"/>
  <c r="S31" i="1"/>
  <c r="Q31" i="1"/>
  <c r="Q54" i="5"/>
  <c r="R52" i="5"/>
  <c r="H54" i="5"/>
  <c r="T52" i="5"/>
  <c r="C53" i="5"/>
  <c r="E52" i="5"/>
  <c r="Q45" i="5"/>
  <c r="R43" i="5"/>
  <c r="H48" i="5" s="1"/>
  <c r="H45" i="5"/>
  <c r="T43" i="5"/>
  <c r="H49" i="5" s="1"/>
  <c r="CQ112" i="1"/>
  <c r="CQ111" i="1"/>
  <c r="P111" i="1" s="1"/>
  <c r="H244" i="5"/>
  <c r="AD109" i="1"/>
  <c r="H232" i="5"/>
  <c r="Q232" i="5"/>
  <c r="CQ108" i="1"/>
  <c r="P108" i="1" s="1"/>
  <c r="T107" i="1"/>
  <c r="H221" i="5"/>
  <c r="P104" i="1"/>
  <c r="R219" i="5"/>
  <c r="GX102" i="1"/>
  <c r="S102" i="1"/>
  <c r="GX101" i="1"/>
  <c r="H217" i="5"/>
  <c r="GX100" i="1"/>
  <c r="CT100" i="1"/>
  <c r="S100" i="1" s="1"/>
  <c r="GX99" i="1"/>
  <c r="H206" i="5"/>
  <c r="CT98" i="1"/>
  <c r="S98" i="1" s="1"/>
  <c r="U97" i="1"/>
  <c r="U95" i="1"/>
  <c r="H199" i="5" s="1"/>
  <c r="H194" i="5"/>
  <c r="CS94" i="1"/>
  <c r="R94" i="1" s="1"/>
  <c r="T93" i="1"/>
  <c r="V91" i="1"/>
  <c r="Q180" i="5"/>
  <c r="H180" i="5"/>
  <c r="CS90" i="1"/>
  <c r="R90" i="1" s="1"/>
  <c r="U90" i="1"/>
  <c r="CQ89" i="1"/>
  <c r="P89" i="1" s="1"/>
  <c r="H170" i="5"/>
  <c r="CS88" i="1"/>
  <c r="R88" i="1" s="1"/>
  <c r="CT86" i="1"/>
  <c r="S86" i="1" s="1"/>
  <c r="J156" i="5" s="1"/>
  <c r="T154" i="5"/>
  <c r="Q156" i="5"/>
  <c r="R154" i="5"/>
  <c r="H156" i="5"/>
  <c r="C155" i="5"/>
  <c r="E154" i="5"/>
  <c r="R149" i="5"/>
  <c r="P84" i="1"/>
  <c r="H148" i="5"/>
  <c r="U83" i="1"/>
  <c r="CQ83" i="1"/>
  <c r="W82" i="1"/>
  <c r="AB82" i="1"/>
  <c r="R137" i="5"/>
  <c r="T137" i="5"/>
  <c r="V81" i="1"/>
  <c r="R81" i="1"/>
  <c r="CY81" i="1" s="1"/>
  <c r="X81" i="1" s="1"/>
  <c r="S134" i="5" s="1"/>
  <c r="U79" i="1"/>
  <c r="GX77" i="1"/>
  <c r="H124" i="5"/>
  <c r="T122" i="5"/>
  <c r="Q124" i="5"/>
  <c r="R122" i="5"/>
  <c r="H130" i="5" s="1"/>
  <c r="GX75" i="1"/>
  <c r="Q113" i="5"/>
  <c r="R111" i="5"/>
  <c r="H118" i="5" s="1"/>
  <c r="H113" i="5"/>
  <c r="T111" i="5"/>
  <c r="H119" i="5" s="1"/>
  <c r="G121" i="5" s="1"/>
  <c r="O121" i="5" s="1"/>
  <c r="C101" i="5"/>
  <c r="E100" i="5"/>
  <c r="CI40" i="1"/>
  <c r="CI26" i="1" s="1"/>
  <c r="CS38" i="1"/>
  <c r="R38" i="1" s="1"/>
  <c r="CZ38" i="1" s="1"/>
  <c r="Y38" i="1" s="1"/>
  <c r="V37" i="1"/>
  <c r="T83" i="5"/>
  <c r="R83" i="5"/>
  <c r="H82" i="5"/>
  <c r="T80" i="5"/>
  <c r="Q82" i="5"/>
  <c r="R80" i="5"/>
  <c r="H84" i="5" s="1"/>
  <c r="H75" i="5"/>
  <c r="AD33" i="1"/>
  <c r="CR33" i="1" s="1"/>
  <c r="Q33" i="1" s="1"/>
  <c r="CP32" i="1"/>
  <c r="O32" i="1" s="1"/>
  <c r="AB32" i="1"/>
  <c r="GX31" i="1"/>
  <c r="T31" i="1"/>
  <c r="H57" i="5"/>
  <c r="T30" i="1"/>
  <c r="V30" i="1"/>
  <c r="CS30" i="1"/>
  <c r="R30" i="1" s="1"/>
  <c r="J56" i="5" s="1"/>
  <c r="Q56" i="5"/>
  <c r="H56" i="5"/>
  <c r="Q47" i="5"/>
  <c r="H47" i="5"/>
  <c r="C44" i="5"/>
  <c r="E43" i="5"/>
  <c r="CT28" i="1"/>
  <c r="Q36" i="5"/>
  <c r="T34" i="5"/>
  <c r="H40" i="5" s="1"/>
  <c r="R34" i="5"/>
  <c r="H39" i="5" s="1"/>
  <c r="H36" i="5"/>
  <c r="C35" i="5"/>
  <c r="E34" i="5"/>
  <c r="H171" i="5"/>
  <c r="T89" i="1"/>
  <c r="H161" i="5"/>
  <c r="CQ87" i="1"/>
  <c r="Q158" i="5"/>
  <c r="H158" i="5"/>
  <c r="V85" i="1"/>
  <c r="T143" i="5"/>
  <c r="Q145" i="5"/>
  <c r="R143" i="5"/>
  <c r="H145" i="5"/>
  <c r="I85" i="1"/>
  <c r="C144" i="5"/>
  <c r="E143" i="5"/>
  <c r="T82" i="1"/>
  <c r="U81" i="1"/>
  <c r="H141" i="5" s="1"/>
  <c r="AB78" i="1"/>
  <c r="AD77" i="1"/>
  <c r="Q126" i="5"/>
  <c r="H126" i="5"/>
  <c r="AB76" i="1"/>
  <c r="AD75" i="1"/>
  <c r="Q115" i="5"/>
  <c r="H115" i="5"/>
  <c r="Q102" i="5"/>
  <c r="R100" i="5"/>
  <c r="H107" i="5" s="1"/>
  <c r="H102" i="5"/>
  <c r="T100" i="5"/>
  <c r="H108" i="5" s="1"/>
  <c r="CG40" i="1"/>
  <c r="CG26" i="1" s="1"/>
  <c r="AQ40" i="1"/>
  <c r="CP38" i="1"/>
  <c r="O38" i="1" s="1"/>
  <c r="AB38" i="1"/>
  <c r="Q37" i="1"/>
  <c r="CT36" i="1"/>
  <c r="S36" i="1" s="1"/>
  <c r="E80" i="5"/>
  <c r="C81" i="5"/>
  <c r="T75" i="5"/>
  <c r="R75" i="5"/>
  <c r="CT34" i="1"/>
  <c r="S34" i="1" s="1"/>
  <c r="T72" i="5"/>
  <c r="Q74" i="5"/>
  <c r="R72" i="5"/>
  <c r="H76" i="5" s="1"/>
  <c r="H74" i="5"/>
  <c r="H67" i="5"/>
  <c r="T62" i="5"/>
  <c r="H69" i="5" s="1"/>
  <c r="Q64" i="5"/>
  <c r="R62" i="5"/>
  <c r="H64" i="5"/>
  <c r="C63" i="5"/>
  <c r="E62" i="5"/>
  <c r="W31" i="1"/>
  <c r="T57" i="5"/>
  <c r="R57" i="5"/>
  <c r="I31" i="1"/>
  <c r="E57" i="5" s="1"/>
  <c r="CT30" i="1"/>
  <c r="S30" i="1" s="1"/>
  <c r="J54" i="5" s="1"/>
  <c r="U30" i="1"/>
  <c r="H60" i="5" s="1"/>
  <c r="AD30" i="1"/>
  <c r="CT29" i="1"/>
  <c r="S29" i="1" s="1"/>
  <c r="J45" i="5" s="1"/>
  <c r="U29" i="1"/>
  <c r="H50" i="5" s="1"/>
  <c r="AD29" i="1"/>
  <c r="V28" i="1"/>
  <c r="AI40" i="1" s="1"/>
  <c r="AD28" i="1"/>
  <c r="H38" i="5"/>
  <c r="Q38" i="5"/>
  <c r="G26" i="1"/>
  <c r="A95" i="5"/>
  <c r="H89" i="5"/>
  <c r="T88" i="5"/>
  <c r="H91" i="5" s="1"/>
  <c r="G93" i="5" s="1"/>
  <c r="O93" i="5" s="1"/>
  <c r="Q89" i="5"/>
  <c r="R88" i="5"/>
  <c r="H90" i="5" s="1"/>
  <c r="CX19" i="3"/>
  <c r="E88" i="5"/>
  <c r="CT37" i="1"/>
  <c r="S37" i="1" s="1"/>
  <c r="CZ37" i="1" s="1"/>
  <c r="Y37" i="1" s="1"/>
  <c r="U83" i="5" s="1"/>
  <c r="CQ37" i="1"/>
  <c r="P37" i="1" s="1"/>
  <c r="H83" i="5"/>
  <c r="C73" i="5"/>
  <c r="E72" i="5"/>
  <c r="T67" i="5"/>
  <c r="R67" i="5"/>
  <c r="CS32" i="1"/>
  <c r="R32" i="1" s="1"/>
  <c r="J66" i="5" s="1"/>
  <c r="Q66" i="5"/>
  <c r="H66" i="5"/>
  <c r="V31" i="1"/>
  <c r="GX30" i="1"/>
  <c r="P30" i="1"/>
  <c r="GX29" i="1"/>
  <c r="CS29" i="1"/>
  <c r="R29" i="1" s="1"/>
  <c r="J47" i="5" s="1"/>
  <c r="T29" i="1"/>
  <c r="U28" i="1"/>
  <c r="H41" i="5" s="1"/>
  <c r="CQ28" i="1"/>
  <c r="P28" i="1" s="1"/>
  <c r="G42" i="5"/>
  <c r="O42" i="5" s="1"/>
  <c r="X186" i="1"/>
  <c r="AK182" i="1"/>
  <c r="F203" i="1"/>
  <c r="AS182" i="1"/>
  <c r="AL182" i="1"/>
  <c r="Y186" i="1"/>
  <c r="CZ109" i="1"/>
  <c r="Y109" i="1" s="1"/>
  <c r="U229" i="5" s="1"/>
  <c r="CY109" i="1"/>
  <c r="X109" i="1" s="1"/>
  <c r="S229" i="5" s="1"/>
  <c r="J235" i="5" s="1"/>
  <c r="F190" i="1"/>
  <c r="AO182" i="1"/>
  <c r="F204" i="1"/>
  <c r="CI186" i="1"/>
  <c r="BC186" i="1"/>
  <c r="AQ186" i="1"/>
  <c r="CQ184" i="1"/>
  <c r="AD184" i="1"/>
  <c r="CR184" i="1" s="1"/>
  <c r="BB151" i="1"/>
  <c r="AX151" i="1"/>
  <c r="AT151" i="1"/>
  <c r="AP151" i="1"/>
  <c r="AB149" i="1"/>
  <c r="AU145" i="1"/>
  <c r="F118" i="1"/>
  <c r="P112" i="1"/>
  <c r="P110" i="1"/>
  <c r="AB110" i="1"/>
  <c r="CY108" i="1"/>
  <c r="X108" i="1" s="1"/>
  <c r="S224" i="5" s="1"/>
  <c r="CZ108" i="1"/>
  <c r="Y108" i="1" s="1"/>
  <c r="U224" i="5" s="1"/>
  <c r="CZ106" i="1"/>
  <c r="Y106" i="1" s="1"/>
  <c r="U222" i="5" s="1"/>
  <c r="AB101" i="1"/>
  <c r="AB99" i="1"/>
  <c r="AB147" i="1"/>
  <c r="CP147" i="1"/>
  <c r="O147" i="1" s="1"/>
  <c r="BY71" i="1"/>
  <c r="AP114" i="1"/>
  <c r="CY110" i="1"/>
  <c r="X110" i="1" s="1"/>
  <c r="S234" i="5" s="1"/>
  <c r="CZ110" i="1"/>
  <c r="Y110" i="1" s="1"/>
  <c r="U234" i="5" s="1"/>
  <c r="AB107" i="1"/>
  <c r="CQ107" i="1"/>
  <c r="P107" i="1" s="1"/>
  <c r="CY104" i="1"/>
  <c r="X104" i="1" s="1"/>
  <c r="S220" i="5" s="1"/>
  <c r="CZ104" i="1"/>
  <c r="Y104" i="1" s="1"/>
  <c r="U220" i="5" s="1"/>
  <c r="BZ114" i="1"/>
  <c r="CG186" i="1"/>
  <c r="CZ149" i="1"/>
  <c r="Y149" i="1" s="1"/>
  <c r="U264" i="5" s="1"/>
  <c r="U149" i="1"/>
  <c r="Q149" i="1"/>
  <c r="AQ145" i="1"/>
  <c r="GX110" i="1"/>
  <c r="T110" i="1"/>
  <c r="Q110" i="1"/>
  <c r="AB109" i="1"/>
  <c r="CQ109" i="1"/>
  <c r="P109" i="1" s="1"/>
  <c r="CY105" i="1"/>
  <c r="X105" i="1" s="1"/>
  <c r="S221" i="5" s="1"/>
  <c r="AD105" i="1"/>
  <c r="CR105" i="1" s="1"/>
  <c r="Q105" i="1" s="1"/>
  <c r="CP105" i="1" s="1"/>
  <c r="O105" i="1" s="1"/>
  <c r="J221" i="5" s="1"/>
  <c r="CS105" i="1"/>
  <c r="R105" i="1" s="1"/>
  <c r="AB104" i="1"/>
  <c r="AB103" i="1"/>
  <c r="CP102" i="1"/>
  <c r="O102" i="1" s="1"/>
  <c r="J218" i="5" s="1"/>
  <c r="CI151" i="1"/>
  <c r="CK71" i="1"/>
  <c r="BB114" i="1"/>
  <c r="CP108" i="1"/>
  <c r="O108" i="1" s="1"/>
  <c r="J224" i="5" s="1"/>
  <c r="AB108" i="1"/>
  <c r="CZ107" i="1"/>
  <c r="Y107" i="1" s="1"/>
  <c r="U223" i="5" s="1"/>
  <c r="CY107" i="1"/>
  <c r="X107" i="1" s="1"/>
  <c r="S223" i="5" s="1"/>
  <c r="AB105" i="1"/>
  <c r="CD114" i="1"/>
  <c r="CX135" i="3"/>
  <c r="CX134" i="3"/>
  <c r="CQ103" i="1"/>
  <c r="P103" i="1" s="1"/>
  <c r="CS101" i="1"/>
  <c r="R101" i="1" s="1"/>
  <c r="CX99" i="3"/>
  <c r="CX103" i="3"/>
  <c r="CX107" i="3"/>
  <c r="CX98" i="3"/>
  <c r="CX102" i="3"/>
  <c r="CX106" i="3"/>
  <c r="CX110" i="3"/>
  <c r="CX97" i="3"/>
  <c r="CX101" i="3"/>
  <c r="CX105" i="3"/>
  <c r="CX109" i="3"/>
  <c r="CX96" i="3"/>
  <c r="CX100" i="3"/>
  <c r="CX104" i="3"/>
  <c r="CX108" i="3"/>
  <c r="CS99" i="1"/>
  <c r="R99" i="1" s="1"/>
  <c r="CX91" i="3"/>
  <c r="CX95" i="3"/>
  <c r="CX94" i="3"/>
  <c r="CX93" i="3"/>
  <c r="CX92" i="3"/>
  <c r="AD97" i="1"/>
  <c r="CR97" i="1" s="1"/>
  <c r="Q97" i="1" s="1"/>
  <c r="CS97" i="1"/>
  <c r="R97" i="1" s="1"/>
  <c r="CQ95" i="1"/>
  <c r="P95" i="1" s="1"/>
  <c r="U94" i="1"/>
  <c r="Q94" i="1"/>
  <c r="CP86" i="1"/>
  <c r="O86" i="1" s="1"/>
  <c r="CX51" i="3"/>
  <c r="CX55" i="3"/>
  <c r="CX50" i="3"/>
  <c r="CX54" i="3"/>
  <c r="CX53" i="3"/>
  <c r="CX57" i="3"/>
  <c r="CX52" i="3"/>
  <c r="CX56" i="3"/>
  <c r="I88" i="1"/>
  <c r="P88" i="1" s="1"/>
  <c r="I87" i="1"/>
  <c r="R160" i="5" s="1"/>
  <c r="CQ97" i="1"/>
  <c r="P97" i="1" s="1"/>
  <c r="CP97" i="1" s="1"/>
  <c r="O97" i="1" s="1"/>
  <c r="J195" i="5" s="1"/>
  <c r="AB97" i="1"/>
  <c r="AB96" i="1"/>
  <c r="CZ93" i="1"/>
  <c r="Y93" i="1" s="1"/>
  <c r="U183" i="5" s="1"/>
  <c r="AB92" i="1"/>
  <c r="CR92" i="1"/>
  <c r="Q92" i="1" s="1"/>
  <c r="AD91" i="1"/>
  <c r="CS91" i="1"/>
  <c r="R91" i="1" s="1"/>
  <c r="J180" i="5" s="1"/>
  <c r="V88" i="1"/>
  <c r="W88" i="1"/>
  <c r="S88" i="1"/>
  <c r="AB86" i="1"/>
  <c r="CZ79" i="1"/>
  <c r="Y79" i="1" s="1"/>
  <c r="U128" i="5" s="1"/>
  <c r="CX127" i="3"/>
  <c r="CX131" i="3"/>
  <c r="CX130" i="3"/>
  <c r="CX129" i="3"/>
  <c r="CX133" i="3"/>
  <c r="CX128" i="3"/>
  <c r="CX132" i="3"/>
  <c r="CX111" i="3"/>
  <c r="CX115" i="3"/>
  <c r="CX119" i="3"/>
  <c r="CX123" i="3"/>
  <c r="CX114" i="3"/>
  <c r="CX118" i="3"/>
  <c r="CX122" i="3"/>
  <c r="CX126" i="3"/>
  <c r="CX113" i="3"/>
  <c r="CX117" i="3"/>
  <c r="CX121" i="3"/>
  <c r="CX125" i="3"/>
  <c r="CX112" i="3"/>
  <c r="CX116" i="3"/>
  <c r="CX120" i="3"/>
  <c r="CX124" i="3"/>
  <c r="GX94" i="1"/>
  <c r="W94" i="1"/>
  <c r="S94" i="1"/>
  <c r="AB94" i="1"/>
  <c r="CY91" i="1"/>
  <c r="X91" i="1" s="1"/>
  <c r="S176" i="5" s="1"/>
  <c r="AB90" i="1"/>
  <c r="CR90" i="1"/>
  <c r="Q90" i="1" s="1"/>
  <c r="AD89" i="1"/>
  <c r="CS89" i="1"/>
  <c r="R89" i="1" s="1"/>
  <c r="GX88" i="1"/>
  <c r="V87" i="1"/>
  <c r="AD87" i="1"/>
  <c r="CR87" i="1" s="1"/>
  <c r="Q87" i="1" s="1"/>
  <c r="CS87" i="1"/>
  <c r="CZ81" i="1"/>
  <c r="Y81" i="1" s="1"/>
  <c r="U134" i="5" s="1"/>
  <c r="I148" i="1"/>
  <c r="E259" i="5" s="1"/>
  <c r="BC114" i="1"/>
  <c r="CS95" i="1"/>
  <c r="R95" i="1" s="1"/>
  <c r="CY95" i="1" s="1"/>
  <c r="X95" i="1" s="1"/>
  <c r="S189" i="5" s="1"/>
  <c r="AD95" i="1"/>
  <c r="T94" i="1"/>
  <c r="CQ93" i="1"/>
  <c r="P93" i="1" s="1"/>
  <c r="CZ91" i="1"/>
  <c r="Y91" i="1" s="1"/>
  <c r="U176" i="5" s="1"/>
  <c r="U88" i="1"/>
  <c r="AB88" i="1"/>
  <c r="CR88" i="1"/>
  <c r="Q88" i="1" s="1"/>
  <c r="S87" i="1"/>
  <c r="P87" i="1"/>
  <c r="S85" i="1"/>
  <c r="CY78" i="1"/>
  <c r="X78" i="1" s="1"/>
  <c r="S127" i="5" s="1"/>
  <c r="CZ78" i="1"/>
  <c r="Y78" i="1" s="1"/>
  <c r="U127" i="5" s="1"/>
  <c r="CY76" i="1"/>
  <c r="X76" i="1" s="1"/>
  <c r="S117" i="5" s="1"/>
  <c r="AD93" i="1"/>
  <c r="CR93" i="1" s="1"/>
  <c r="Q93" i="1" s="1"/>
  <c r="CX71" i="3"/>
  <c r="CX75" i="3"/>
  <c r="CX79" i="3"/>
  <c r="CX70" i="3"/>
  <c r="CX74" i="3"/>
  <c r="CX78" i="3"/>
  <c r="CX69" i="3"/>
  <c r="CX73" i="3"/>
  <c r="CX77" i="3"/>
  <c r="CX72" i="3"/>
  <c r="CX76" i="3"/>
  <c r="CX59" i="3"/>
  <c r="CX63" i="3"/>
  <c r="CX67" i="3"/>
  <c r="CX58" i="3"/>
  <c r="CX62" i="3"/>
  <c r="CX66" i="3"/>
  <c r="CX61" i="3"/>
  <c r="CX65" i="3"/>
  <c r="CX60" i="3"/>
  <c r="CX64" i="3"/>
  <c r="CX68" i="3"/>
  <c r="CS85" i="1"/>
  <c r="R85" i="1" s="1"/>
  <c r="AB85" i="1"/>
  <c r="CT84" i="1"/>
  <c r="S84" i="1" s="1"/>
  <c r="J145" i="5" s="1"/>
  <c r="CS83" i="1"/>
  <c r="AB83" i="1"/>
  <c r="CT82" i="1"/>
  <c r="S82" i="1" s="1"/>
  <c r="CQ81" i="1"/>
  <c r="P81" i="1" s="1"/>
  <c r="AD81" i="1"/>
  <c r="CR81" i="1" s="1"/>
  <c r="Q81" i="1" s="1"/>
  <c r="CT80" i="1"/>
  <c r="S80" i="1" s="1"/>
  <c r="CP80" i="1" s="1"/>
  <c r="O80" i="1" s="1"/>
  <c r="J129" i="5" s="1"/>
  <c r="CQ79" i="1"/>
  <c r="P79" i="1" s="1"/>
  <c r="AD79" i="1"/>
  <c r="CR79" i="1" s="1"/>
  <c r="Q79" i="1" s="1"/>
  <c r="CR78" i="1"/>
  <c r="Q78" i="1" s="1"/>
  <c r="CP78" i="1" s="1"/>
  <c r="O78" i="1" s="1"/>
  <c r="J127" i="5" s="1"/>
  <c r="CS77" i="1"/>
  <c r="R77" i="1" s="1"/>
  <c r="AB77" i="1"/>
  <c r="CX35" i="3"/>
  <c r="CX39" i="3"/>
  <c r="CX34" i="3"/>
  <c r="CX38" i="3"/>
  <c r="CX37" i="3"/>
  <c r="CX36" i="3"/>
  <c r="CX40" i="3"/>
  <c r="CR76" i="1"/>
  <c r="Q76" i="1" s="1"/>
  <c r="CP76" i="1" s="1"/>
  <c r="O76" i="1" s="1"/>
  <c r="J117" i="5" s="1"/>
  <c r="CS75" i="1"/>
  <c r="R75" i="1" s="1"/>
  <c r="CX27" i="3"/>
  <c r="CX31" i="3"/>
  <c r="CX30" i="3"/>
  <c r="CX29" i="3"/>
  <c r="CX33" i="3"/>
  <c r="CX28" i="3"/>
  <c r="CX32" i="3"/>
  <c r="W74" i="1"/>
  <c r="AB74" i="1"/>
  <c r="CY33" i="1"/>
  <c r="X33" i="1" s="1"/>
  <c r="S67" i="5" s="1"/>
  <c r="CZ33" i="1"/>
  <c r="Y33" i="1" s="1"/>
  <c r="U67" i="5" s="1"/>
  <c r="CX47" i="3"/>
  <c r="CX46" i="3"/>
  <c r="CX45" i="3"/>
  <c r="CX49" i="3"/>
  <c r="CX44" i="3"/>
  <c r="CX48" i="3"/>
  <c r="CX83" i="3"/>
  <c r="CX87" i="3"/>
  <c r="CX82" i="3"/>
  <c r="CX86" i="3"/>
  <c r="CX90" i="3"/>
  <c r="CX81" i="3"/>
  <c r="CX85" i="3"/>
  <c r="CX89" i="3"/>
  <c r="CX80" i="3"/>
  <c r="CX84" i="3"/>
  <c r="CX88" i="3"/>
  <c r="CX43" i="3"/>
  <c r="CX42" i="3"/>
  <c r="CX41" i="3"/>
  <c r="U74" i="1"/>
  <c r="Q74" i="1"/>
  <c r="CY37" i="1"/>
  <c r="X37" i="1" s="1"/>
  <c r="S83" i="5" s="1"/>
  <c r="CQ73" i="1"/>
  <c r="P73" i="1" s="1"/>
  <c r="AB73" i="1"/>
  <c r="CY38" i="1"/>
  <c r="X38" i="1" s="1"/>
  <c r="CY35" i="1"/>
  <c r="X35" i="1" s="1"/>
  <c r="S75" i="5" s="1"/>
  <c r="CZ35" i="1"/>
  <c r="Y35" i="1" s="1"/>
  <c r="U75" i="5" s="1"/>
  <c r="CS73" i="1"/>
  <c r="R73" i="1" s="1"/>
  <c r="J104" i="5" s="1"/>
  <c r="CX23" i="3"/>
  <c r="CX22" i="3"/>
  <c r="CX26" i="3"/>
  <c r="CX21" i="3"/>
  <c r="CX25" i="3"/>
  <c r="CX20" i="3"/>
  <c r="CX24" i="3"/>
  <c r="BB40" i="1"/>
  <c r="AX40" i="1"/>
  <c r="AT40" i="1"/>
  <c r="AP40" i="1"/>
  <c r="AB37" i="1"/>
  <c r="AB34" i="1"/>
  <c r="CQ33" i="1"/>
  <c r="P33" i="1" s="1"/>
  <c r="CP33" i="1" s="1"/>
  <c r="O33" i="1" s="1"/>
  <c r="J67" i="5" s="1"/>
  <c r="AB33" i="1"/>
  <c r="CX3" i="3"/>
  <c r="CX2" i="3"/>
  <c r="CX1" i="3"/>
  <c r="AO40" i="1"/>
  <c r="CZ30" i="1"/>
  <c r="Y30" i="1" s="1"/>
  <c r="U52" i="5" s="1"/>
  <c r="GX28" i="1"/>
  <c r="CJ40" i="1" s="1"/>
  <c r="T28" i="1"/>
  <c r="AB28" i="1"/>
  <c r="F59" i="1"/>
  <c r="AZ40" i="1"/>
  <c r="CY34" i="1"/>
  <c r="X34" i="1" s="1"/>
  <c r="S72" i="5" s="1"/>
  <c r="CY30" i="1"/>
  <c r="X30" i="1" s="1"/>
  <c r="AB30" i="1"/>
  <c r="CQ29" i="1"/>
  <c r="P29" i="1" s="1"/>
  <c r="W28" i="1"/>
  <c r="AJ40" i="1" s="1"/>
  <c r="S28" i="1"/>
  <c r="CQ35" i="1"/>
  <c r="P35" i="1" s="1"/>
  <c r="CP35" i="1" s="1"/>
  <c r="O35" i="1" s="1"/>
  <c r="J75" i="5" s="1"/>
  <c r="AB35" i="1"/>
  <c r="CP34" i="1"/>
  <c r="O34" i="1" s="1"/>
  <c r="CQ31" i="1"/>
  <c r="P31" i="1" s="1"/>
  <c r="CP31" i="1" s="1"/>
  <c r="O31" i="1" s="1"/>
  <c r="J57" i="5" s="1"/>
  <c r="AB31" i="1"/>
  <c r="CX6" i="3"/>
  <c r="CX5" i="3"/>
  <c r="CX4" i="3"/>
  <c r="CX18" i="3"/>
  <c r="CX17" i="3"/>
  <c r="CX15" i="3"/>
  <c r="CX16" i="3"/>
  <c r="CX11" i="3"/>
  <c r="CX14" i="3"/>
  <c r="CX13" i="3"/>
  <c r="CX12" i="3"/>
  <c r="CX7" i="3"/>
  <c r="CX10" i="3"/>
  <c r="CX9" i="3"/>
  <c r="CX8" i="3"/>
  <c r="CP85" i="1" l="1"/>
  <c r="O85" i="1" s="1"/>
  <c r="J149" i="5" s="1"/>
  <c r="GM38" i="1"/>
  <c r="U88" i="5"/>
  <c r="J91" i="5" s="1"/>
  <c r="CY112" i="1"/>
  <c r="X112" i="1" s="1"/>
  <c r="S245" i="5" s="1"/>
  <c r="J36" i="5"/>
  <c r="GN38" i="1"/>
  <c r="S88" i="5"/>
  <c r="J90" i="5" s="1"/>
  <c r="I93" i="5" s="1"/>
  <c r="P93" i="5" s="1"/>
  <c r="CR89" i="1"/>
  <c r="Q89" i="1" s="1"/>
  <c r="J168" i="5" s="1"/>
  <c r="H168" i="5"/>
  <c r="CR30" i="1"/>
  <c r="Q30" i="1" s="1"/>
  <c r="J55" i="5" s="1"/>
  <c r="H55" i="5"/>
  <c r="H58" i="5"/>
  <c r="CR99" i="1"/>
  <c r="Q99" i="1" s="1"/>
  <c r="H204" i="5"/>
  <c r="CR84" i="1"/>
  <c r="Q84" i="1" s="1"/>
  <c r="J146" i="5" s="1"/>
  <c r="H146" i="5"/>
  <c r="H226" i="5"/>
  <c r="T96" i="1"/>
  <c r="I265" i="5"/>
  <c r="P265" i="5" s="1"/>
  <c r="J264" i="5"/>
  <c r="CY77" i="1"/>
  <c r="X77" i="1" s="1"/>
  <c r="S122" i="5" s="1"/>
  <c r="J126" i="5"/>
  <c r="CY99" i="1"/>
  <c r="X99" i="1" s="1"/>
  <c r="S201" i="5" s="1"/>
  <c r="J208" i="5" s="1"/>
  <c r="J205" i="5"/>
  <c r="CR75" i="1"/>
  <c r="Q75" i="1" s="1"/>
  <c r="H114" i="5"/>
  <c r="CY32" i="1"/>
  <c r="X32" i="1" s="1"/>
  <c r="S62" i="5" s="1"/>
  <c r="J68" i="5" s="1"/>
  <c r="H222" i="5"/>
  <c r="G228" i="5" s="1"/>
  <c r="O228" i="5" s="1"/>
  <c r="J244" i="5"/>
  <c r="U96" i="1"/>
  <c r="CR111" i="1"/>
  <c r="Q111" i="1" s="1"/>
  <c r="H242" i="5"/>
  <c r="H172" i="5"/>
  <c r="H197" i="5"/>
  <c r="Q96" i="1"/>
  <c r="CP96" i="1" s="1"/>
  <c r="O96" i="1" s="1"/>
  <c r="T138" i="5"/>
  <c r="H140" i="5" s="1"/>
  <c r="G142" i="5" s="1"/>
  <c r="O142" i="5" s="1"/>
  <c r="J181" i="5"/>
  <c r="P92" i="1"/>
  <c r="CP92" i="1" s="1"/>
  <c r="O92" i="1" s="1"/>
  <c r="W96" i="1"/>
  <c r="W112" i="1"/>
  <c r="R92" i="1"/>
  <c r="GX83" i="1"/>
  <c r="CR91" i="1"/>
  <c r="Q91" i="1" s="1"/>
  <c r="H179" i="5"/>
  <c r="R138" i="5"/>
  <c r="CZ96" i="1"/>
  <c r="Y96" i="1" s="1"/>
  <c r="S52" i="5"/>
  <c r="CR104" i="1"/>
  <c r="Q104" i="1" s="1"/>
  <c r="CP104" i="1" s="1"/>
  <c r="O104" i="1" s="1"/>
  <c r="J220" i="5" s="1"/>
  <c r="CZ102" i="1"/>
  <c r="Y102" i="1" s="1"/>
  <c r="U218" i="5" s="1"/>
  <c r="CR77" i="1"/>
  <c r="Q77" i="1" s="1"/>
  <c r="H125" i="5"/>
  <c r="GX85" i="1"/>
  <c r="E149" i="5"/>
  <c r="W85" i="1"/>
  <c r="T149" i="5"/>
  <c r="CZ105" i="1"/>
  <c r="Y105" i="1" s="1"/>
  <c r="U221" i="5" s="1"/>
  <c r="J233" i="5"/>
  <c r="CP149" i="1"/>
  <c r="O149" i="1" s="1"/>
  <c r="GM149" i="1" s="1"/>
  <c r="CZ100" i="1"/>
  <c r="Y100" i="1" s="1"/>
  <c r="U207" i="5" s="1"/>
  <c r="J236" i="5"/>
  <c r="CY111" i="1"/>
  <c r="X111" i="1" s="1"/>
  <c r="H68" i="5"/>
  <c r="G71" i="5" s="1"/>
  <c r="O71" i="5" s="1"/>
  <c r="CZ34" i="1"/>
  <c r="Y34" i="1" s="1"/>
  <c r="U72" i="5" s="1"/>
  <c r="J77" i="5" s="1"/>
  <c r="J74" i="5"/>
  <c r="T83" i="1"/>
  <c r="AB84" i="1"/>
  <c r="H128" i="5"/>
  <c r="H138" i="5"/>
  <c r="G153" i="5"/>
  <c r="O153" i="5" s="1"/>
  <c r="GX98" i="1"/>
  <c r="T219" i="5"/>
  <c r="CR109" i="1"/>
  <c r="Q109" i="1" s="1"/>
  <c r="J231" i="5" s="1"/>
  <c r="H231" i="5"/>
  <c r="H59" i="5"/>
  <c r="H139" i="5"/>
  <c r="Q83" i="1"/>
  <c r="AD114" i="1" s="1"/>
  <c r="H186" i="5"/>
  <c r="W92" i="1"/>
  <c r="GX96" i="1"/>
  <c r="CR101" i="1"/>
  <c r="Q101" i="1" s="1"/>
  <c r="H215" i="5"/>
  <c r="T103" i="1"/>
  <c r="H223" i="5"/>
  <c r="H235" i="5"/>
  <c r="H173" i="5"/>
  <c r="V96" i="1"/>
  <c r="U103" i="1"/>
  <c r="H259" i="5"/>
  <c r="J116" i="5"/>
  <c r="W83" i="1"/>
  <c r="Q98" i="1"/>
  <c r="H225" i="5"/>
  <c r="Q103" i="1"/>
  <c r="CP103" i="1" s="1"/>
  <c r="O103" i="1" s="1"/>
  <c r="R245" i="5"/>
  <c r="H261" i="5"/>
  <c r="T161" i="5"/>
  <c r="U112" i="1"/>
  <c r="GX82" i="1"/>
  <c r="S90" i="1"/>
  <c r="CZ90" i="1" s="1"/>
  <c r="Y90" i="1" s="1"/>
  <c r="U171" i="5" s="1"/>
  <c r="V98" i="1"/>
  <c r="W103" i="1"/>
  <c r="H246" i="5"/>
  <c r="R112" i="1"/>
  <c r="T90" i="1"/>
  <c r="H207" i="5"/>
  <c r="S103" i="1"/>
  <c r="T112" i="1"/>
  <c r="GX103" i="1"/>
  <c r="P90" i="1"/>
  <c r="CP90" i="1" s="1"/>
  <c r="O90" i="1" s="1"/>
  <c r="J171" i="5" s="1"/>
  <c r="CR95" i="1"/>
  <c r="Q95" i="1" s="1"/>
  <c r="J192" i="5" s="1"/>
  <c r="H192" i="5"/>
  <c r="J194" i="5"/>
  <c r="CP30" i="1"/>
  <c r="O30" i="1" s="1"/>
  <c r="GN30" i="1" s="1"/>
  <c r="H160" i="5"/>
  <c r="J170" i="5"/>
  <c r="AP182" i="1"/>
  <c r="F195" i="1"/>
  <c r="CP87" i="1"/>
  <c r="O87" i="1" s="1"/>
  <c r="J160" i="5" s="1"/>
  <c r="CZ95" i="1"/>
  <c r="Y95" i="1" s="1"/>
  <c r="U189" i="5" s="1"/>
  <c r="J193" i="5"/>
  <c r="CY96" i="1"/>
  <c r="X96" i="1" s="1"/>
  <c r="CY101" i="1"/>
  <c r="X101" i="1" s="1"/>
  <c r="S212" i="5" s="1"/>
  <c r="J216" i="5"/>
  <c r="AB106" i="1"/>
  <c r="AB148" i="1"/>
  <c r="CZ99" i="1"/>
  <c r="Y99" i="1" s="1"/>
  <c r="U201" i="5" s="1"/>
  <c r="J209" i="5" s="1"/>
  <c r="CR29" i="1"/>
  <c r="Q29" i="1" s="1"/>
  <c r="J46" i="5" s="1"/>
  <c r="H46" i="5"/>
  <c r="H77" i="5"/>
  <c r="G79" i="5" s="1"/>
  <c r="O79" i="5" s="1"/>
  <c r="AQ26" i="1"/>
  <c r="F50" i="1"/>
  <c r="H151" i="5"/>
  <c r="H162" i="5"/>
  <c r="AB29" i="1"/>
  <c r="CZ32" i="1"/>
  <c r="Y32" i="1" s="1"/>
  <c r="J105" i="5"/>
  <c r="CP37" i="1"/>
  <c r="O37" i="1" s="1"/>
  <c r="J83" i="5" s="1"/>
  <c r="CZ29" i="1"/>
  <c r="Y29" i="1" s="1"/>
  <c r="U43" i="5" s="1"/>
  <c r="J49" i="5" s="1"/>
  <c r="AB75" i="1"/>
  <c r="R83" i="1"/>
  <c r="CY83" i="1" s="1"/>
  <c r="X83" i="1" s="1"/>
  <c r="S138" i="5" s="1"/>
  <c r="AB87" i="1"/>
  <c r="AB89" i="1"/>
  <c r="U85" i="1"/>
  <c r="CZ86" i="1"/>
  <c r="Y86" i="1" s="1"/>
  <c r="U154" i="5" s="1"/>
  <c r="T87" i="1"/>
  <c r="E160" i="5"/>
  <c r="CZ97" i="1"/>
  <c r="Y97" i="1" s="1"/>
  <c r="U195" i="5" s="1"/>
  <c r="I51" i="5"/>
  <c r="P51" i="5" s="1"/>
  <c r="J76" i="5"/>
  <c r="AG40" i="1"/>
  <c r="F56" i="1"/>
  <c r="CZ73" i="1"/>
  <c r="Y73" i="1" s="1"/>
  <c r="U100" i="5" s="1"/>
  <c r="CY29" i="1"/>
  <c r="X29" i="1" s="1"/>
  <c r="S43" i="5" s="1"/>
  <c r="J48" i="5" s="1"/>
  <c r="CY75" i="1"/>
  <c r="X75" i="1" s="1"/>
  <c r="S111" i="5" s="1"/>
  <c r="J118" i="5" s="1"/>
  <c r="J115" i="5"/>
  <c r="CP81" i="1"/>
  <c r="O81" i="1" s="1"/>
  <c r="GM81" i="1" s="1"/>
  <c r="T85" i="1"/>
  <c r="CP89" i="1"/>
  <c r="O89" i="1" s="1"/>
  <c r="R87" i="1"/>
  <c r="CY87" i="1" s="1"/>
  <c r="X87" i="1" s="1"/>
  <c r="CY89" i="1"/>
  <c r="X89" i="1" s="1"/>
  <c r="S166" i="5" s="1"/>
  <c r="J169" i="5"/>
  <c r="W98" i="1"/>
  <c r="CY86" i="1"/>
  <c r="X86" i="1" s="1"/>
  <c r="S154" i="5" s="1"/>
  <c r="AB111" i="1"/>
  <c r="CZ112" i="1"/>
  <c r="Y112" i="1" s="1"/>
  <c r="U245" i="5" s="1"/>
  <c r="CP107" i="1"/>
  <c r="O107" i="1" s="1"/>
  <c r="J223" i="5" s="1"/>
  <c r="CZ111" i="1"/>
  <c r="Y111" i="1" s="1"/>
  <c r="U239" i="5" s="1"/>
  <c r="J247" i="5" s="1"/>
  <c r="G51" i="5"/>
  <c r="O51" i="5" s="1"/>
  <c r="G61" i="5"/>
  <c r="O61" i="5" s="1"/>
  <c r="CR28" i="1"/>
  <c r="Q28" i="1" s="1"/>
  <c r="J37" i="5" s="1"/>
  <c r="H37" i="5"/>
  <c r="CZ36" i="1"/>
  <c r="Y36" i="1" s="1"/>
  <c r="U80" i="5" s="1"/>
  <c r="J85" i="5" s="1"/>
  <c r="J82" i="5"/>
  <c r="CY36" i="1"/>
  <c r="X36" i="1" s="1"/>
  <c r="H150" i="5"/>
  <c r="Q85" i="1"/>
  <c r="R31" i="1"/>
  <c r="CY31" i="1" s="1"/>
  <c r="X31" i="1" s="1"/>
  <c r="S57" i="5" s="1"/>
  <c r="H85" i="5"/>
  <c r="G87" i="5" s="1"/>
  <c r="O87" i="5" s="1"/>
  <c r="H131" i="5"/>
  <c r="P83" i="1"/>
  <c r="J148" i="5"/>
  <c r="G175" i="5"/>
  <c r="O175" i="5" s="1"/>
  <c r="H195" i="5"/>
  <c r="G200" i="5" s="1"/>
  <c r="O200" i="5" s="1"/>
  <c r="G211" i="5"/>
  <c r="O211" i="5" s="1"/>
  <c r="U31" i="1"/>
  <c r="AH40" i="1" s="1"/>
  <c r="AE40" i="1"/>
  <c r="V83" i="1"/>
  <c r="AI114" i="1" s="1"/>
  <c r="T160" i="5"/>
  <c r="H163" i="5" s="1"/>
  <c r="R182" i="5"/>
  <c r="H185" i="5" s="1"/>
  <c r="V92" i="1"/>
  <c r="H236" i="5"/>
  <c r="G238" i="5" s="1"/>
  <c r="O238" i="5" s="1"/>
  <c r="I79" i="5"/>
  <c r="P79" i="5" s="1"/>
  <c r="CR73" i="1"/>
  <c r="Q73" i="1" s="1"/>
  <c r="J103" i="5" s="1"/>
  <c r="H103" i="5"/>
  <c r="H198" i="5"/>
  <c r="T98" i="1"/>
  <c r="Q112" i="1"/>
  <c r="CP112" i="1" s="1"/>
  <c r="O112" i="1" s="1"/>
  <c r="S83" i="1"/>
  <c r="H182" i="5"/>
  <c r="G188" i="5" s="1"/>
  <c r="O188" i="5" s="1"/>
  <c r="U98" i="1"/>
  <c r="V103" i="1"/>
  <c r="T245" i="5"/>
  <c r="H247" i="5" s="1"/>
  <c r="CY147" i="1"/>
  <c r="X147" i="1" s="1"/>
  <c r="S256" i="5" s="1"/>
  <c r="J258" i="5"/>
  <c r="CZ147" i="1"/>
  <c r="Y147" i="1" s="1"/>
  <c r="U256" i="5" s="1"/>
  <c r="BC145" i="1"/>
  <c r="F167" i="1"/>
  <c r="H149" i="5"/>
  <c r="W90" i="1"/>
  <c r="H209" i="5"/>
  <c r="T102" i="1"/>
  <c r="GX104" i="1"/>
  <c r="CY106" i="1"/>
  <c r="X106" i="1" s="1"/>
  <c r="S222" i="5" s="1"/>
  <c r="GX112" i="1"/>
  <c r="GM76" i="1"/>
  <c r="GN76" i="1"/>
  <c r="GM104" i="1"/>
  <c r="GN104" i="1"/>
  <c r="GN149" i="1"/>
  <c r="AO26" i="1"/>
  <c r="F44" i="1"/>
  <c r="AO215" i="1"/>
  <c r="AX26" i="1"/>
  <c r="F47" i="1"/>
  <c r="CY84" i="1"/>
  <c r="X84" i="1" s="1"/>
  <c r="S143" i="5" s="1"/>
  <c r="CZ84" i="1"/>
  <c r="Y84" i="1" s="1"/>
  <c r="U143" i="5" s="1"/>
  <c r="T148" i="1"/>
  <c r="AG151" i="1" s="1"/>
  <c r="I184" i="1"/>
  <c r="W148" i="1"/>
  <c r="AJ151" i="1" s="1"/>
  <c r="GM35" i="1"/>
  <c r="GN35" i="1"/>
  <c r="AC40" i="1"/>
  <c r="CP29" i="1"/>
  <c r="O29" i="1" s="1"/>
  <c r="AG26" i="1"/>
  <c r="T40" i="1"/>
  <c r="BB26" i="1"/>
  <c r="F53" i="1"/>
  <c r="BB215" i="1"/>
  <c r="CP73" i="1"/>
  <c r="O73" i="1" s="1"/>
  <c r="AC114" i="1"/>
  <c r="GM32" i="1"/>
  <c r="CP79" i="1"/>
  <c r="O79" i="1" s="1"/>
  <c r="J128" i="5" s="1"/>
  <c r="CY82" i="1"/>
  <c r="X82" i="1" s="1"/>
  <c r="S137" i="5" s="1"/>
  <c r="J139" i="5" s="1"/>
  <c r="CZ82" i="1"/>
  <c r="Y82" i="1" s="1"/>
  <c r="U137" i="5" s="1"/>
  <c r="CZ75" i="1"/>
  <c r="Y75" i="1" s="1"/>
  <c r="CZ77" i="1"/>
  <c r="Y77" i="1" s="1"/>
  <c r="U122" i="5" s="1"/>
  <c r="CP82" i="1"/>
  <c r="O82" i="1" s="1"/>
  <c r="J137" i="5" s="1"/>
  <c r="AB81" i="1"/>
  <c r="CP84" i="1"/>
  <c r="O84" i="1" s="1"/>
  <c r="GM108" i="1"/>
  <c r="GN108" i="1"/>
  <c r="CI145" i="1"/>
  <c r="AZ151" i="1"/>
  <c r="AX186" i="1"/>
  <c r="CG182" i="1"/>
  <c r="BZ71" i="1"/>
  <c r="AQ114" i="1"/>
  <c r="CG114" i="1"/>
  <c r="GN107" i="1"/>
  <c r="GM107" i="1"/>
  <c r="CZ101" i="1"/>
  <c r="Y101" i="1" s="1"/>
  <c r="AX145" i="1"/>
  <c r="F158" i="1"/>
  <c r="AQ182" i="1"/>
  <c r="F196" i="1"/>
  <c r="U148" i="1"/>
  <c r="AH151" i="1" s="1"/>
  <c r="Y182" i="1"/>
  <c r="F212" i="1"/>
  <c r="GX148" i="1"/>
  <c r="CJ151" i="1" s="1"/>
  <c r="GN81" i="1"/>
  <c r="GM78" i="1"/>
  <c r="GN78" i="1"/>
  <c r="CY28" i="1"/>
  <c r="X28" i="1" s="1"/>
  <c r="CZ28" i="1"/>
  <c r="Y28" i="1" s="1"/>
  <c r="AF40" i="1"/>
  <c r="AZ26" i="1"/>
  <c r="F51" i="1"/>
  <c r="AP26" i="1"/>
  <c r="F49" i="1"/>
  <c r="AP215" i="1"/>
  <c r="AI26" i="1"/>
  <c r="V40" i="1"/>
  <c r="CZ74" i="1"/>
  <c r="Y74" i="1" s="1"/>
  <c r="CY74" i="1"/>
  <c r="X74" i="1" s="1"/>
  <c r="S106" i="5" s="1"/>
  <c r="CY80" i="1"/>
  <c r="X80" i="1" s="1"/>
  <c r="CZ80" i="1"/>
  <c r="Y80" i="1" s="1"/>
  <c r="U129" i="5" s="1"/>
  <c r="CP93" i="1"/>
  <c r="O93" i="1" s="1"/>
  <c r="J183" i="5" s="1"/>
  <c r="CZ94" i="1"/>
  <c r="Y94" i="1" s="1"/>
  <c r="U184" i="5" s="1"/>
  <c r="CY94" i="1"/>
  <c r="X94" i="1" s="1"/>
  <c r="S184" i="5" s="1"/>
  <c r="CY98" i="1"/>
  <c r="X98" i="1" s="1"/>
  <c r="S196" i="5" s="1"/>
  <c r="J197" i="5" s="1"/>
  <c r="CZ98" i="1"/>
  <c r="Y98" i="1" s="1"/>
  <c r="U196" i="5" s="1"/>
  <c r="CP94" i="1"/>
  <c r="O94" i="1" s="1"/>
  <c r="J184" i="5" s="1"/>
  <c r="GM97" i="1"/>
  <c r="GN97" i="1"/>
  <c r="U87" i="1"/>
  <c r="GX87" i="1"/>
  <c r="CJ114" i="1" s="1"/>
  <c r="AB95" i="1"/>
  <c r="CP98" i="1"/>
  <c r="O98" i="1" s="1"/>
  <c r="J196" i="5" s="1"/>
  <c r="CZ89" i="1"/>
  <c r="Y89" i="1" s="1"/>
  <c r="AP71" i="1"/>
  <c r="F123" i="1"/>
  <c r="GM105" i="1"/>
  <c r="BB145" i="1"/>
  <c r="F164" i="1"/>
  <c r="BC182" i="1"/>
  <c r="F202" i="1"/>
  <c r="P148" i="1"/>
  <c r="CJ26" i="1"/>
  <c r="BA40" i="1"/>
  <c r="GN34" i="1"/>
  <c r="GM34" i="1"/>
  <c r="AJ26" i="1"/>
  <c r="W40" i="1"/>
  <c r="GM33" i="1"/>
  <c r="GN33" i="1"/>
  <c r="AT26" i="1"/>
  <c r="F58" i="1"/>
  <c r="CY73" i="1"/>
  <c r="X73" i="1" s="1"/>
  <c r="GM37" i="1"/>
  <c r="GN37" i="1"/>
  <c r="AH114" i="1"/>
  <c r="AB91" i="1"/>
  <c r="CY85" i="1"/>
  <c r="X85" i="1" s="1"/>
  <c r="CZ85" i="1"/>
  <c r="Y85" i="1" s="1"/>
  <c r="U149" i="5" s="1"/>
  <c r="AB93" i="1"/>
  <c r="BC71" i="1"/>
  <c r="F130" i="1"/>
  <c r="BC215" i="1"/>
  <c r="W87" i="1"/>
  <c r="AJ114" i="1" s="1"/>
  <c r="AB79" i="1"/>
  <c r="CP88" i="1"/>
  <c r="O88" i="1" s="1"/>
  <c r="J161" i="5" s="1"/>
  <c r="T88" i="1"/>
  <c r="AG114" i="1" s="1"/>
  <c r="BB71" i="1"/>
  <c r="F127" i="1"/>
  <c r="GM100" i="1"/>
  <c r="GN100" i="1"/>
  <c r="CI114" i="1"/>
  <c r="CP110" i="1"/>
  <c r="O110" i="1" s="1"/>
  <c r="J234" i="5" s="1"/>
  <c r="R148" i="1"/>
  <c r="AE151" i="1" s="1"/>
  <c r="AP145" i="1"/>
  <c r="F160" i="1"/>
  <c r="Q184" i="1"/>
  <c r="AD186" i="1" s="1"/>
  <c r="CI182" i="1"/>
  <c r="AZ186" i="1"/>
  <c r="AB184" i="1"/>
  <c r="Q148" i="1"/>
  <c r="AD151" i="1" s="1"/>
  <c r="CZ88" i="1"/>
  <c r="Y88" i="1" s="1"/>
  <c r="U161" i="5" s="1"/>
  <c r="CY88" i="1"/>
  <c r="X88" i="1" s="1"/>
  <c r="S161" i="5" s="1"/>
  <c r="GM86" i="1"/>
  <c r="CD71" i="1"/>
  <c r="AU114" i="1"/>
  <c r="GM102" i="1"/>
  <c r="GN102" i="1"/>
  <c r="GN106" i="1"/>
  <c r="GM106" i="1"/>
  <c r="V148" i="1"/>
  <c r="AI151" i="1" s="1"/>
  <c r="AT145" i="1"/>
  <c r="F169" i="1"/>
  <c r="P184" i="1"/>
  <c r="S148" i="1"/>
  <c r="X182" i="1"/>
  <c r="F211" i="1"/>
  <c r="V114" i="1" l="1"/>
  <c r="AI71" i="1"/>
  <c r="S160" i="5"/>
  <c r="J162" i="5" s="1"/>
  <c r="G95" i="5"/>
  <c r="J182" i="5"/>
  <c r="I188" i="5" s="1"/>
  <c r="P188" i="5" s="1"/>
  <c r="GN96" i="1"/>
  <c r="GM96" i="1"/>
  <c r="J245" i="5"/>
  <c r="GO112" i="1"/>
  <c r="GM112" i="1"/>
  <c r="J219" i="5"/>
  <c r="G249" i="5"/>
  <c r="O249" i="5" s="1"/>
  <c r="J204" i="5"/>
  <c r="CP99" i="1"/>
  <c r="O99" i="1" s="1"/>
  <c r="I211" i="5"/>
  <c r="P211" i="5" s="1"/>
  <c r="GN85" i="1"/>
  <c r="CZ83" i="1"/>
  <c r="Y83" i="1" s="1"/>
  <c r="U138" i="5" s="1"/>
  <c r="J140" i="5" s="1"/>
  <c r="GN80" i="1"/>
  <c r="S129" i="5"/>
  <c r="U212" i="5"/>
  <c r="CZ87" i="1"/>
  <c r="Y87" i="1" s="1"/>
  <c r="U111" i="5"/>
  <c r="J119" i="5" s="1"/>
  <c r="E272" i="5"/>
  <c r="R272" i="5"/>
  <c r="Q273" i="5"/>
  <c r="H27" i="5" s="1"/>
  <c r="G274" i="5"/>
  <c r="O274" i="5" s="1"/>
  <c r="G276" i="5" s="1"/>
  <c r="H273" i="5"/>
  <c r="T272" i="5"/>
  <c r="AE26" i="1"/>
  <c r="R40" i="1"/>
  <c r="CP83" i="1"/>
  <c r="O83" i="1" s="1"/>
  <c r="S80" i="5"/>
  <c r="J84" i="5" s="1"/>
  <c r="GM36" i="1"/>
  <c r="GN36" i="1"/>
  <c r="J198" i="5"/>
  <c r="I200" i="5" s="1"/>
  <c r="P200" i="5" s="1"/>
  <c r="S239" i="5"/>
  <c r="J246" i="5" s="1"/>
  <c r="I238" i="5"/>
  <c r="P238" i="5" s="1"/>
  <c r="CP91" i="1"/>
  <c r="O91" i="1" s="1"/>
  <c r="J179" i="5"/>
  <c r="CY92" i="1"/>
  <c r="X92" i="1" s="1"/>
  <c r="S182" i="5" s="1"/>
  <c r="J185" i="5" s="1"/>
  <c r="CZ92" i="1"/>
  <c r="Y92" i="1" s="1"/>
  <c r="U182" i="5" s="1"/>
  <c r="J186" i="5" s="1"/>
  <c r="CP111" i="1"/>
  <c r="O111" i="1" s="1"/>
  <c r="GO111" i="1" s="1"/>
  <c r="J242" i="5"/>
  <c r="J114" i="5"/>
  <c r="CP75" i="1"/>
  <c r="O75" i="1" s="1"/>
  <c r="GN75" i="1" s="1"/>
  <c r="CZ31" i="1"/>
  <c r="Y31" i="1" s="1"/>
  <c r="U106" i="5"/>
  <c r="J108" i="5" s="1"/>
  <c r="CZ103" i="1"/>
  <c r="Y103" i="1" s="1"/>
  <c r="U219" i="5" s="1"/>
  <c r="CY103" i="1"/>
  <c r="X103" i="1" s="1"/>
  <c r="S219" i="5" s="1"/>
  <c r="J215" i="5"/>
  <c r="CP101" i="1"/>
  <c r="O101" i="1" s="1"/>
  <c r="GN101" i="1" s="1"/>
  <c r="S100" i="5"/>
  <c r="J107" i="5" s="1"/>
  <c r="AF114" i="1"/>
  <c r="AL40" i="1"/>
  <c r="AL26" i="1" s="1"/>
  <c r="U34" i="5"/>
  <c r="J40" i="5" s="1"/>
  <c r="GN147" i="1"/>
  <c r="AE114" i="1"/>
  <c r="AH26" i="1"/>
  <c r="U40" i="1"/>
  <c r="GN32" i="1"/>
  <c r="U62" i="5"/>
  <c r="J69" i="5" s="1"/>
  <c r="I71" i="5" s="1"/>
  <c r="P71" i="5" s="1"/>
  <c r="J225" i="5"/>
  <c r="G165" i="5"/>
  <c r="O165" i="5" s="1"/>
  <c r="I121" i="5"/>
  <c r="P121" i="5" s="1"/>
  <c r="G133" i="5"/>
  <c r="O133" i="5" s="1"/>
  <c r="G251" i="5" s="1"/>
  <c r="J58" i="5"/>
  <c r="J131" i="5"/>
  <c r="GN86" i="1"/>
  <c r="GM85" i="1"/>
  <c r="S149" i="5"/>
  <c r="J150" i="5" s="1"/>
  <c r="I153" i="5" s="1"/>
  <c r="P153" i="5" s="1"/>
  <c r="GN105" i="1"/>
  <c r="GN89" i="1"/>
  <c r="U166" i="5"/>
  <c r="J173" i="5" s="1"/>
  <c r="GM89" i="1"/>
  <c r="AK40" i="1"/>
  <c r="S34" i="5"/>
  <c r="J39" i="5" s="1"/>
  <c r="I42" i="5" s="1"/>
  <c r="P42" i="5" s="1"/>
  <c r="GM147" i="1"/>
  <c r="CP95" i="1"/>
  <c r="O95" i="1" s="1"/>
  <c r="GM95" i="1" s="1"/>
  <c r="J151" i="5"/>
  <c r="I87" i="5"/>
  <c r="P87" i="5" s="1"/>
  <c r="G263" i="5"/>
  <c r="O263" i="5" s="1"/>
  <c r="G267" i="5" s="1"/>
  <c r="CY90" i="1"/>
  <c r="X90" i="1" s="1"/>
  <c r="CP109" i="1"/>
  <c r="O109" i="1" s="1"/>
  <c r="J125" i="5"/>
  <c r="CP77" i="1"/>
  <c r="O77" i="1" s="1"/>
  <c r="GM30" i="1"/>
  <c r="AD40" i="1"/>
  <c r="I133" i="5"/>
  <c r="P133" i="5" s="1"/>
  <c r="J130" i="5"/>
  <c r="CP28" i="1"/>
  <c r="O28" i="1" s="1"/>
  <c r="AB40" i="1" s="1"/>
  <c r="AG71" i="1"/>
  <c r="T114" i="1"/>
  <c r="AJ71" i="1"/>
  <c r="W114" i="1"/>
  <c r="F197" i="1"/>
  <c r="AZ182" i="1"/>
  <c r="Y40" i="1"/>
  <c r="CY148" i="1"/>
  <c r="X148" i="1" s="1"/>
  <c r="CZ148" i="1"/>
  <c r="Y148" i="1" s="1"/>
  <c r="AF151" i="1"/>
  <c r="AD182" i="1"/>
  <c r="Q186" i="1"/>
  <c r="BA26" i="1"/>
  <c r="F60" i="1"/>
  <c r="GM74" i="1"/>
  <c r="GN94" i="1"/>
  <c r="GM94" i="1"/>
  <c r="AC186" i="1"/>
  <c r="V71" i="1"/>
  <c r="F137" i="1"/>
  <c r="CI71" i="1"/>
  <c r="AZ114" i="1"/>
  <c r="GN74" i="1"/>
  <c r="AD71" i="1"/>
  <c r="Q114" i="1"/>
  <c r="AF26" i="1"/>
  <c r="S40" i="1"/>
  <c r="AH145" i="1"/>
  <c r="U151" i="1"/>
  <c r="AQ71" i="1"/>
  <c r="F124" i="1"/>
  <c r="AQ215" i="1"/>
  <c r="F162" i="1"/>
  <c r="AZ145" i="1"/>
  <c r="GM73" i="1"/>
  <c r="GN73" i="1"/>
  <c r="AC26" i="1"/>
  <c r="CE40" i="1"/>
  <c r="P40" i="1"/>
  <c r="CF40" i="1"/>
  <c r="CH40" i="1"/>
  <c r="GX184" i="1"/>
  <c r="CJ186" i="1" s="1"/>
  <c r="U184" i="1"/>
  <c r="AH186" i="1" s="1"/>
  <c r="W184" i="1"/>
  <c r="AJ186" i="1" s="1"/>
  <c r="S184" i="1"/>
  <c r="V184" i="1"/>
  <c r="AI186" i="1" s="1"/>
  <c r="T184" i="1"/>
  <c r="AG186" i="1" s="1"/>
  <c r="R184" i="1"/>
  <c r="AE186" i="1" s="1"/>
  <c r="GM80" i="1"/>
  <c r="AE71" i="1"/>
  <c r="R114" i="1"/>
  <c r="AB26" i="1"/>
  <c r="O40" i="1"/>
  <c r="AC151" i="1"/>
  <c r="CP148" i="1"/>
  <c r="O148" i="1" s="1"/>
  <c r="J259" i="5" s="1"/>
  <c r="GM98" i="1"/>
  <c r="GN98" i="1"/>
  <c r="GN93" i="1"/>
  <c r="GM93" i="1"/>
  <c r="CJ145" i="1"/>
  <c r="BA151" i="1"/>
  <c r="GM84" i="1"/>
  <c r="GN84" i="1"/>
  <c r="GM82" i="1"/>
  <c r="GN82" i="1"/>
  <c r="T26" i="1"/>
  <c r="F61" i="1"/>
  <c r="AG145" i="1"/>
  <c r="T151" i="1"/>
  <c r="AU71" i="1"/>
  <c r="F133" i="1"/>
  <c r="AE145" i="1"/>
  <c r="R151" i="1"/>
  <c r="GN88" i="1"/>
  <c r="GM88" i="1"/>
  <c r="AH71" i="1"/>
  <c r="U114" i="1"/>
  <c r="V26" i="1"/>
  <c r="F63" i="1"/>
  <c r="AP22" i="1"/>
  <c r="F224" i="1"/>
  <c r="G16" i="2" s="1"/>
  <c r="G18" i="2" s="1"/>
  <c r="AP244" i="1"/>
  <c r="X40" i="1"/>
  <c r="AK26" i="1"/>
  <c r="GN79" i="1"/>
  <c r="GM79" i="1"/>
  <c r="BB22" i="1"/>
  <c r="F228" i="1"/>
  <c r="BB244" i="1"/>
  <c r="AO22" i="1"/>
  <c r="AO244" i="1"/>
  <c r="F219" i="1"/>
  <c r="GN28" i="1"/>
  <c r="AI145" i="1"/>
  <c r="V151" i="1"/>
  <c r="AD145" i="1"/>
  <c r="Q151" i="1"/>
  <c r="GM110" i="1"/>
  <c r="GN110" i="1"/>
  <c r="BC22" i="1"/>
  <c r="F231" i="1"/>
  <c r="BC244" i="1"/>
  <c r="W26" i="1"/>
  <c r="F64" i="1"/>
  <c r="CJ71" i="1"/>
  <c r="BA114" i="1"/>
  <c r="AF71" i="1"/>
  <c r="S114" i="1"/>
  <c r="CG71" i="1"/>
  <c r="AX114" i="1"/>
  <c r="F193" i="1"/>
  <c r="AX182" i="1"/>
  <c r="AC71" i="1"/>
  <c r="CE114" i="1"/>
  <c r="CH114" i="1"/>
  <c r="CF114" i="1"/>
  <c r="P114" i="1"/>
  <c r="GM29" i="1"/>
  <c r="GN29" i="1"/>
  <c r="W151" i="1"/>
  <c r="AJ145" i="1"/>
  <c r="GM28" i="1"/>
  <c r="J138" i="5" l="1"/>
  <c r="I142" i="5" s="1"/>
  <c r="P142" i="5" s="1"/>
  <c r="GN83" i="1"/>
  <c r="CB114" i="1" s="1"/>
  <c r="GM83" i="1"/>
  <c r="CA114" i="1" s="1"/>
  <c r="GM103" i="1"/>
  <c r="H25" i="5"/>
  <c r="Q40" i="1"/>
  <c r="AD26" i="1"/>
  <c r="AL114" i="1"/>
  <c r="R26" i="1"/>
  <c r="F54" i="1"/>
  <c r="GM101" i="1"/>
  <c r="GN103" i="1"/>
  <c r="I249" i="5"/>
  <c r="P249" i="5" s="1"/>
  <c r="GO109" i="1"/>
  <c r="CC114" i="1" s="1"/>
  <c r="GM109" i="1"/>
  <c r="CA40" i="1"/>
  <c r="AF186" i="1"/>
  <c r="J273" i="5"/>
  <c r="GN95" i="1"/>
  <c r="AL151" i="1"/>
  <c r="U259" i="5"/>
  <c r="J261" i="5" s="1"/>
  <c r="S171" i="5"/>
  <c r="J172" i="5" s="1"/>
  <c r="I175" i="5" s="1"/>
  <c r="P175" i="5" s="1"/>
  <c r="GN90" i="1"/>
  <c r="GM90" i="1"/>
  <c r="G284" i="5"/>
  <c r="U26" i="1"/>
  <c r="F62" i="1"/>
  <c r="I110" i="5"/>
  <c r="P110" i="5" s="1"/>
  <c r="I284" i="5" s="1"/>
  <c r="U57" i="5"/>
  <c r="J59" i="5" s="1"/>
  <c r="I61" i="5" s="1"/>
  <c r="P61" i="5" s="1"/>
  <c r="I95" i="5" s="1"/>
  <c r="GM31" i="1"/>
  <c r="GN31" i="1"/>
  <c r="CB40" i="1" s="1"/>
  <c r="GM91" i="1"/>
  <c r="GN91" i="1"/>
  <c r="GM111" i="1"/>
  <c r="GM75" i="1"/>
  <c r="GM92" i="1"/>
  <c r="J226" i="5"/>
  <c r="I228" i="5" s="1"/>
  <c r="P228" i="5" s="1"/>
  <c r="AB114" i="1"/>
  <c r="AK151" i="1"/>
  <c r="AK145" i="1" s="1"/>
  <c r="S259" i="5"/>
  <c r="J260" i="5" s="1"/>
  <c r="I263" i="5" s="1"/>
  <c r="P263" i="5" s="1"/>
  <c r="I267" i="5" s="1"/>
  <c r="GM77" i="1"/>
  <c r="GN77" i="1"/>
  <c r="I274" i="5"/>
  <c r="P274" i="5" s="1"/>
  <c r="I276" i="5" s="1"/>
  <c r="AK114" i="1"/>
  <c r="G280" i="5"/>
  <c r="GM87" i="1"/>
  <c r="U160" i="5"/>
  <c r="J163" i="5" s="1"/>
  <c r="I165" i="5" s="1"/>
  <c r="P165" i="5" s="1"/>
  <c r="GN99" i="1"/>
  <c r="GM99" i="1"/>
  <c r="GN92" i="1"/>
  <c r="GN87" i="1"/>
  <c r="V215" i="1"/>
  <c r="CH71" i="1"/>
  <c r="AY114" i="1"/>
  <c r="S71" i="1"/>
  <c r="F129" i="1"/>
  <c r="AO18" i="1"/>
  <c r="F248" i="1"/>
  <c r="T145" i="1"/>
  <c r="F172" i="1"/>
  <c r="AC145" i="1"/>
  <c r="CE151" i="1"/>
  <c r="P151" i="1"/>
  <c r="CF151" i="1"/>
  <c r="CH151" i="1"/>
  <c r="AG182" i="1"/>
  <c r="T186" i="1"/>
  <c r="T215" i="1" s="1"/>
  <c r="U186" i="1"/>
  <c r="AH182" i="1"/>
  <c r="P26" i="1"/>
  <c r="F43" i="1"/>
  <c r="S26" i="1"/>
  <c r="F55" i="1"/>
  <c r="CA26" i="1"/>
  <c r="AR40" i="1"/>
  <c r="CE71" i="1"/>
  <c r="AV114" i="1"/>
  <c r="AX71" i="1"/>
  <c r="F121" i="1"/>
  <c r="AX215" i="1"/>
  <c r="AP18" i="1"/>
  <c r="F253" i="1"/>
  <c r="BA145" i="1"/>
  <c r="F171" i="1"/>
  <c r="O26" i="1"/>
  <c r="F42" i="1"/>
  <c r="AI182" i="1"/>
  <c r="V186" i="1"/>
  <c r="BA186" i="1"/>
  <c r="CJ182" i="1"/>
  <c r="CE26" i="1"/>
  <c r="AV40" i="1"/>
  <c r="AL145" i="1"/>
  <c r="Y151" i="1"/>
  <c r="T71" i="1"/>
  <c r="F135" i="1"/>
  <c r="P71" i="1"/>
  <c r="F117" i="1"/>
  <c r="V145" i="1"/>
  <c r="F174" i="1"/>
  <c r="BB18" i="1"/>
  <c r="F257" i="1"/>
  <c r="AF182" i="1"/>
  <c r="S186" i="1"/>
  <c r="CH26" i="1"/>
  <c r="AY40" i="1"/>
  <c r="AQ22" i="1"/>
  <c r="F225" i="1"/>
  <c r="AQ244" i="1"/>
  <c r="U145" i="1"/>
  <c r="F173" i="1"/>
  <c r="Q71" i="1"/>
  <c r="F126" i="1"/>
  <c r="AZ71" i="1"/>
  <c r="F125" i="1"/>
  <c r="AZ215" i="1"/>
  <c r="CF186" i="1"/>
  <c r="AC182" i="1"/>
  <c r="CE186" i="1"/>
  <c r="P186" i="1"/>
  <c r="CH186" i="1"/>
  <c r="F198" i="1"/>
  <c r="Q182" i="1"/>
  <c r="BA71" i="1"/>
  <c r="F134" i="1"/>
  <c r="F175" i="1"/>
  <c r="W145" i="1"/>
  <c r="CF71" i="1"/>
  <c r="AW114" i="1"/>
  <c r="BC18" i="1"/>
  <c r="F260" i="1"/>
  <c r="U71" i="1"/>
  <c r="F136" i="1"/>
  <c r="R145" i="1"/>
  <c r="F165" i="1"/>
  <c r="GM148" i="1"/>
  <c r="CA151" i="1" s="1"/>
  <c r="GN148" i="1"/>
  <c r="CB151" i="1" s="1"/>
  <c r="AB151" i="1"/>
  <c r="AE182" i="1"/>
  <c r="R186" i="1"/>
  <c r="R215" i="1" s="1"/>
  <c r="AJ182" i="1"/>
  <c r="W186" i="1"/>
  <c r="CF26" i="1"/>
  <c r="AW40" i="1"/>
  <c r="AB71" i="1"/>
  <c r="O114" i="1"/>
  <c r="CP184" i="1"/>
  <c r="O184" i="1" s="1"/>
  <c r="BA215" i="1"/>
  <c r="F66" i="1"/>
  <c r="Y26" i="1"/>
  <c r="W71" i="1"/>
  <c r="F138" i="1"/>
  <c r="Q145" i="1"/>
  <c r="F163" i="1"/>
  <c r="X26" i="1"/>
  <c r="F65" i="1"/>
  <c r="R71" i="1"/>
  <c r="F128" i="1"/>
  <c r="CC71" i="1"/>
  <c r="AT114" i="1"/>
  <c r="AF145" i="1"/>
  <c r="S151" i="1"/>
  <c r="F52" i="1" l="1"/>
  <c r="Q26" i="1"/>
  <c r="X151" i="1"/>
  <c r="Q215" i="1"/>
  <c r="Q22" i="1" s="1"/>
  <c r="X114" i="1"/>
  <c r="AK71" i="1"/>
  <c r="I251" i="5"/>
  <c r="I280" i="5"/>
  <c r="I286" i="5" s="1"/>
  <c r="AL71" i="1"/>
  <c r="Y114" i="1"/>
  <c r="R22" i="1"/>
  <c r="F229" i="1"/>
  <c r="R244" i="1"/>
  <c r="BA22" i="1"/>
  <c r="F235" i="1"/>
  <c r="BA244" i="1"/>
  <c r="CB26" i="1"/>
  <c r="AS40" i="1"/>
  <c r="F189" i="1"/>
  <c r="P182" i="1"/>
  <c r="AZ22" i="1"/>
  <c r="F226" i="1"/>
  <c r="AZ244" i="1"/>
  <c r="AQ18" i="1"/>
  <c r="F254" i="1"/>
  <c r="Y145" i="1"/>
  <c r="F177" i="1"/>
  <c r="AX22" i="1"/>
  <c r="F222" i="1"/>
  <c r="AX244" i="1"/>
  <c r="AV151" i="1"/>
  <c r="CE145" i="1"/>
  <c r="V22" i="1"/>
  <c r="F238" i="1"/>
  <c r="V244" i="1"/>
  <c r="Y215" i="1"/>
  <c r="GP184" i="1"/>
  <c r="CD186" i="1" s="1"/>
  <c r="AB186" i="1"/>
  <c r="GM184" i="1"/>
  <c r="CA186" i="1" s="1"/>
  <c r="CE182" i="1"/>
  <c r="AV186" i="1"/>
  <c r="S182" i="1"/>
  <c r="F201" i="1"/>
  <c r="AR26" i="1"/>
  <c r="F67" i="1"/>
  <c r="CH145" i="1"/>
  <c r="AY151" i="1"/>
  <c r="S145" i="1"/>
  <c r="F166" i="1"/>
  <c r="F200" i="1"/>
  <c r="R182" i="1"/>
  <c r="CA71" i="1"/>
  <c r="AR114" i="1"/>
  <c r="P215" i="1"/>
  <c r="U182" i="1"/>
  <c r="F208" i="1"/>
  <c r="CF145" i="1"/>
  <c r="AW151" i="1"/>
  <c r="AY71" i="1"/>
  <c r="F122" i="1"/>
  <c r="CB71" i="1"/>
  <c r="AS114" i="1"/>
  <c r="F46" i="1"/>
  <c r="AW26" i="1"/>
  <c r="CA145" i="1"/>
  <c r="AR151" i="1"/>
  <c r="AT71" i="1"/>
  <c r="F132" i="1"/>
  <c r="AT215" i="1"/>
  <c r="O71" i="1"/>
  <c r="F116" i="1"/>
  <c r="W182" i="1"/>
  <c r="F210" i="1"/>
  <c r="W215" i="1"/>
  <c r="O151" i="1"/>
  <c r="AB145" i="1"/>
  <c r="F206" i="1"/>
  <c r="BA182" i="1"/>
  <c r="CB145" i="1"/>
  <c r="AS151" i="1"/>
  <c r="U215" i="1"/>
  <c r="X145" i="1"/>
  <c r="F176" i="1"/>
  <c r="AY186" i="1"/>
  <c r="CH182" i="1"/>
  <c r="AW186" i="1"/>
  <c r="AW215" i="1" s="1"/>
  <c r="CF182" i="1"/>
  <c r="AY26" i="1"/>
  <c r="F48" i="1"/>
  <c r="T22" i="1"/>
  <c r="F236" i="1"/>
  <c r="T244" i="1"/>
  <c r="AV26" i="1"/>
  <c r="F45" i="1"/>
  <c r="AV215" i="1"/>
  <c r="V182" i="1"/>
  <c r="F209" i="1"/>
  <c r="AV71" i="1"/>
  <c r="F119" i="1"/>
  <c r="S215" i="1"/>
  <c r="T182" i="1"/>
  <c r="F207" i="1"/>
  <c r="F154" i="1"/>
  <c r="P145" i="1"/>
  <c r="AW71" i="1"/>
  <c r="F120" i="1"/>
  <c r="Q244" i="1" l="1"/>
  <c r="Y71" i="1"/>
  <c r="F140" i="1"/>
  <c r="F227" i="1"/>
  <c r="AY215" i="1"/>
  <c r="X71" i="1"/>
  <c r="X215" i="1"/>
  <c r="F139" i="1"/>
  <c r="AY22" i="1"/>
  <c r="F223" i="1"/>
  <c r="AY244" i="1"/>
  <c r="S22" i="1"/>
  <c r="F230" i="1"/>
  <c r="S244" i="1"/>
  <c r="T18" i="1"/>
  <c r="F265" i="1"/>
  <c r="AB182" i="1"/>
  <c r="O186" i="1"/>
  <c r="AX18" i="1"/>
  <c r="F251" i="1"/>
  <c r="AS26" i="1"/>
  <c r="F57" i="1"/>
  <c r="AS215" i="1"/>
  <c r="AV22" i="1"/>
  <c r="AV244" i="1"/>
  <c r="F220" i="1"/>
  <c r="F153" i="1"/>
  <c r="O145" i="1"/>
  <c r="AV182" i="1"/>
  <c r="F191" i="1"/>
  <c r="AU186" i="1"/>
  <c r="CD182" i="1"/>
  <c r="AW22" i="1"/>
  <c r="F221" i="1"/>
  <c r="AW244" i="1"/>
  <c r="W22" i="1"/>
  <c r="F239" i="1"/>
  <c r="W244" i="1"/>
  <c r="F178" i="1"/>
  <c r="AR145" i="1"/>
  <c r="AY145" i="1"/>
  <c r="F159" i="1"/>
  <c r="Y22" i="1"/>
  <c r="F241" i="1"/>
  <c r="Y244" i="1"/>
  <c r="BA18" i="1"/>
  <c r="F264" i="1"/>
  <c r="R18" i="1"/>
  <c r="F258" i="1"/>
  <c r="AS145" i="1"/>
  <c r="F168" i="1"/>
  <c r="AR71" i="1"/>
  <c r="F141" i="1"/>
  <c r="AW182" i="1"/>
  <c r="F192" i="1"/>
  <c r="Q18" i="1"/>
  <c r="F256" i="1"/>
  <c r="U22" i="1"/>
  <c r="U244" i="1"/>
  <c r="F237" i="1"/>
  <c r="I26" i="5" s="1"/>
  <c r="H26" i="5" s="1"/>
  <c r="AT22" i="1"/>
  <c r="F233" i="1"/>
  <c r="F16" i="2" s="1"/>
  <c r="F18" i="2" s="1"/>
  <c r="AT244" i="1"/>
  <c r="AS71" i="1"/>
  <c r="F131" i="1"/>
  <c r="AW145" i="1"/>
  <c r="F157" i="1"/>
  <c r="P22" i="1"/>
  <c r="P244" i="1"/>
  <c r="F218" i="1"/>
  <c r="CA182" i="1"/>
  <c r="AR186" i="1"/>
  <c r="AR215" i="1" s="1"/>
  <c r="V18" i="1"/>
  <c r="F267" i="1"/>
  <c r="AV145" i="1"/>
  <c r="F156" i="1"/>
  <c r="AZ18" i="1"/>
  <c r="F255" i="1"/>
  <c r="AY182" i="1"/>
  <c r="F194" i="1"/>
  <c r="J16" i="2" l="1"/>
  <c r="J18" i="2" s="1"/>
  <c r="I27" i="5"/>
  <c r="X22" i="1"/>
  <c r="X244" i="1"/>
  <c r="F240" i="1"/>
  <c r="AW18" i="1"/>
  <c r="F250" i="1"/>
  <c r="AR22" i="1"/>
  <c r="F242" i="1"/>
  <c r="I25" i="5" s="1"/>
  <c r="AR244" i="1"/>
  <c r="F213" i="1"/>
  <c r="AR182" i="1"/>
  <c r="F205" i="1"/>
  <c r="AU182" i="1"/>
  <c r="AU215" i="1"/>
  <c r="AS22" i="1"/>
  <c r="AS244" i="1"/>
  <c r="F232" i="1"/>
  <c r="E16" i="2" s="1"/>
  <c r="AY18" i="1"/>
  <c r="F252" i="1"/>
  <c r="AT18" i="1"/>
  <c r="F262" i="1"/>
  <c r="O182" i="1"/>
  <c r="F188" i="1"/>
  <c r="S18" i="1"/>
  <c r="F259" i="1"/>
  <c r="P18" i="1"/>
  <c r="F247" i="1"/>
  <c r="Y18" i="1"/>
  <c r="F270" i="1"/>
  <c r="U18" i="1"/>
  <c r="F266" i="1"/>
  <c r="W18" i="1"/>
  <c r="F268" i="1"/>
  <c r="O215" i="1"/>
  <c r="AV18" i="1"/>
  <c r="F249" i="1"/>
  <c r="X18" i="1" l="1"/>
  <c r="F269" i="1"/>
  <c r="E18" i="2"/>
  <c r="AR18" i="1"/>
  <c r="F271" i="1"/>
  <c r="F272" i="1" s="1"/>
  <c r="AS18" i="1"/>
  <c r="F261" i="1"/>
  <c r="O22" i="1"/>
  <c r="F217" i="1"/>
  <c r="O244" i="1"/>
  <c r="AU22" i="1"/>
  <c r="AU244" i="1"/>
  <c r="F234" i="1"/>
  <c r="H16" i="2" s="1"/>
  <c r="H18" i="2" s="1"/>
  <c r="AU18" i="1" l="1"/>
  <c r="F263" i="1"/>
  <c r="O18" i="1"/>
  <c r="F246" i="1"/>
  <c r="I16" i="2"/>
  <c r="I18" i="2" s="1"/>
</calcChain>
</file>

<file path=xl/sharedStrings.xml><?xml version="1.0" encoding="utf-8"?>
<sst xmlns="http://schemas.openxmlformats.org/spreadsheetml/2006/main" count="4913" uniqueCount="628">
  <si>
    <t>Smeta.RU Flash  (495) 974-1589</t>
  </si>
  <si>
    <t>_PS_</t>
  </si>
  <si>
    <t>Smeta.RU Flash</t>
  </si>
  <si>
    <t/>
  </si>
  <si>
    <t>Выполнение работ по отделке жилого номера</t>
  </si>
  <si>
    <t>Сметные нормы списания</t>
  </si>
  <si>
    <t>Коды ценников</t>
  </si>
  <si>
    <t>ФЕР-2017</t>
  </si>
  <si>
    <t>ТР для Версии 10: Центральные регионы (с уч. п-ма 2536-ИП/12/ГС от 27.11.12, 01/57049-ЮЛ от 27.04.2018) от 30.08.2018 г</t>
  </si>
  <si>
    <t>Поправки  для ГСН 2017 от 31.03.2017 г</t>
  </si>
  <si>
    <t>Новый раздел</t>
  </si>
  <si>
    <t>Демонтажные работы</t>
  </si>
  <si>
    <t>1</t>
  </si>
  <si>
    <t>67-4-3</t>
  </si>
  <si>
    <t>Демонтаж светильников с лампами накаливания</t>
  </si>
  <si>
    <t>100 ШТ</t>
  </si>
  <si>
    <t>ФЕРр-2001, 67-4-3, приказ Минстроя России №1039/пр от 30.12.2016г.</t>
  </si>
  <si>
    <t>Поправка: МДС 81-35.2004, прил.1, т.1, п.2  Наименование: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работ.</t>
  </si>
  <si>
    <t>)*1,2</t>
  </si>
  <si>
    <t>Ремонтно-строительные работы</t>
  </si>
  <si>
    <t>Электромонтажные работы</t>
  </si>
  <si>
    <t>рФЕР-67</t>
  </si>
  <si>
    <t>Поправка: МДС 81-35.2004, прил.1, т.1, п.2</t>
  </si>
  <si>
    <t>2</t>
  </si>
  <si>
    <t>46-04-012-03</t>
  </si>
  <si>
    <t>Разборка деревянных заполнений проемов дверных и воротных</t>
  </si>
  <si>
    <t>100 м2</t>
  </si>
  <si>
    <t>ФЕР-2001, 46-04-012-03, приказ Минстроя России №1039/пр от 30.12.2016г.</t>
  </si>
  <si>
    <t>Общестроительные работы</t>
  </si>
  <si>
    <t>Реконструкция зданий и сооружений</t>
  </si>
  <si>
    <t>ФЕР-46</t>
  </si>
  <si>
    <t>*0,9</t>
  </si>
  <si>
    <t>*0,85</t>
  </si>
  <si>
    <t>3</t>
  </si>
  <si>
    <t>65-4-1</t>
  </si>
  <si>
    <t>Демонтаж умывальников и раковин</t>
  </si>
  <si>
    <t>ФЕРр-2001, 65-4-1, приказ Минстроя России №1039/пр от 30.12.2016г.</t>
  </si>
  <si>
    <t>Внтуренниие с/техработы:  демонтаж, разборка, промывка</t>
  </si>
  <si>
    <t>рФЕР-65</t>
  </si>
  <si>
    <t>3,1</t>
  </si>
  <si>
    <t>01.7.07.07</t>
  </si>
  <si>
    <t>Строительный мусор и масса возвратных материалов</t>
  </si>
  <si>
    <t>т</t>
  </si>
  <si>
    <t>4</t>
  </si>
  <si>
    <t>57-2-1</t>
  </si>
  <si>
    <t>Разборка покрытий полов из линолеума и релина</t>
  </si>
  <si>
    <t>ФЕРр-2001, 57-2-1, приказ Минстроя России №1039/пр от 30.12.2016г.</t>
  </si>
  <si>
    <t>Полы</t>
  </si>
  <si>
    <t>рФЕР-57</t>
  </si>
  <si>
    <t>4,1</t>
  </si>
  <si>
    <t>Строительный мусор</t>
  </si>
  <si>
    <t>5</t>
  </si>
  <si>
    <t>57-3-1</t>
  </si>
  <si>
    <t>Разборка плинтусов деревянных и из пластмассовых материалов</t>
  </si>
  <si>
    <t>100 м</t>
  </si>
  <si>
    <t>ФЕРр-2001, 57-3-1, приказ Минстроя России №1039/пр от 30.12.2016г.</t>
  </si>
  <si>
    <t>5,1</t>
  </si>
  <si>
    <t>6</t>
  </si>
  <si>
    <t>63-5-1</t>
  </si>
  <si>
    <t>Снятие обоев простых и улучшенных</t>
  </si>
  <si>
    <t>ФЕРр-2001, 63-5-1, приказ Минстроя России №1039/пр от 30.12.2016г.</t>
  </si>
  <si>
    <t>Стекольные, обойные, облицовочные работы</t>
  </si>
  <si>
    <t>рФЕР-63</t>
  </si>
  <si>
    <t>6,1</t>
  </si>
  <si>
    <t>7</t>
  </si>
  <si>
    <t>13-06-003-01</t>
  </si>
  <si>
    <t>Очистка поверхности щетками</t>
  </si>
  <si>
    <t>м2</t>
  </si>
  <si>
    <t>ФЕР-2001, 13-06-003-01, приказ Минстроя России №1039/пр от 30.12.2016г.</t>
  </si>
  <si>
    <t>)*1,25)*1,2</t>
  </si>
  <si>
    <t>)*1,15)*1,2</t>
  </si>
  <si>
    <t>Защита строительных конструкций</t>
  </si>
  <si>
    <t>ФЕР-13</t>
  </si>
  <si>
    <t>Поправка: МДС 81-35.2004, п.4.7  Поправка: МДС 81-35.2004, прил.1, т.1, п.2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</si>
  <si>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</si>
  <si>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</si>
  <si>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</si>
  <si>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</si>
  <si>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</si>
  <si>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</si>
  <si>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</si>
  <si>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</si>
  <si>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</si>
  <si>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</si>
  <si>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</si>
  <si>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</si>
  <si>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</si>
  <si>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</si>
  <si>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</si>
  <si>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</si>
  <si>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</si>
  <si>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</si>
  <si>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</si>
  <si>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</si>
  <si>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</si>
  <si>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</si>
  <si>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</si>
  <si>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</si>
  <si>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</si>
  <si>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</si>
  <si>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</si>
  <si>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</si>
  <si>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</si>
  <si>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</si>
  <si>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</si>
  <si>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</si>
  <si>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</si>
  <si>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</si>
  <si>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</si>
  <si>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</si>
  <si>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</si>
  <si>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</si>
  <si>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</si>
  <si>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</si>
  <si>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</si>
  <si>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</si>
  <si>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</si>
  <si>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</si>
  <si>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</si>
  <si>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</si>
  <si>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</si>
  <si>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</si>
  <si>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</si>
  <si>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</si>
  <si>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</si>
  <si>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</si>
  <si>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Строительные работы</t>
  </si>
  <si>
    <t>8</t>
  </si>
  <si>
    <t>11-01-037-03</t>
  </si>
  <si>
    <t>Устройство покрытий из ковров насухо с проклеиванием на стыках клеем "Бустилат"</t>
  </si>
  <si>
    <t>ФЕР-2001, 11-01-037-03, приказ Минстроя России №1039/пр от 30.12.2016г.</t>
  </si>
  <si>
    <t>ФЕР-11</t>
  </si>
  <si>
    <t>8,1</t>
  </si>
  <si>
    <t>01.6.03.03-3097</t>
  </si>
  <si>
    <t>Покрытие ковровое-ковролин, основа-искусственный войлок (тип покрытия велюр), Зартекс Бриз шириной 3-4 м</t>
  </si>
  <si>
    <t>КТЦ Стройинформресурс к ФЕР-2017, 01.6.03.03-3097</t>
  </si>
  <si>
    <t>9</t>
  </si>
  <si>
    <t>11-01-040-03</t>
  </si>
  <si>
    <t>Устройство плинтусов поливинилхлоридных на винтах самонарезающих</t>
  </si>
  <si>
    <t>ФЕР-2001, 11-01-040-03, приказ Минстроя России №1039/пр от 30.12.2016г.</t>
  </si>
  <si>
    <t>9,1</t>
  </si>
  <si>
    <t>11.3.03.06-0002</t>
  </si>
  <si>
    <t>Плинтуса для полов с кабель-каналом пластиковые, 22х49 мм</t>
  </si>
  <si>
    <t>м</t>
  </si>
  <si>
    <t>ФССЦ-2001, 11.3.03.06-0002, приказ Минстроя России №1039/пр от 30.12.2016г.</t>
  </si>
  <si>
    <t>10</t>
  </si>
  <si>
    <t>15-01-051-02</t>
  </si>
  <si>
    <t>Устройство натяжных потолков из поливинилхлоридной пленки (ПВХ) гарпунным способом в помещениях площадью от 10 до 50 м2</t>
  </si>
  <si>
    <t>ФЕР-2001, 15-01-051-02, приказ Минстроя России №1039/пр от 30.12.2016г.</t>
  </si>
  <si>
    <t>Отделочные работы</t>
  </si>
  <si>
    <t>ФЕР-15</t>
  </si>
  <si>
    <t>10,1</t>
  </si>
  <si>
    <t>01.6.04.05-0001</t>
  </si>
  <si>
    <t>Багет (фиксирующий профиль) стеновой невидимый для натяжного потолка</t>
  </si>
  <si>
    <t>ФССЦ-2001, 01.6.04.05-0001, приказ Минстроя России №1039/пр от 30.12.2016г.</t>
  </si>
  <si>
    <t>10,2</t>
  </si>
  <si>
    <t>01.6.04.05-0011</t>
  </si>
  <si>
    <t>Вставка L и Т-образная декоративная стеновая для натяжного потолка</t>
  </si>
  <si>
    <t>10 м</t>
  </si>
  <si>
    <t>ФССЦ-2001, 01.6.04.05-0011, приказ Минстроя России №1039/пр от 30.12.2016г.</t>
  </si>
  <si>
    <t>10,3</t>
  </si>
  <si>
    <t>01.6.04.05-3035</t>
  </si>
  <si>
    <t>Потолки натяжные (полотно) глянцевые ПВХ Polyplast (Бельгия) белый, шириной до 5,5 м</t>
  </si>
  <si>
    <t>КТЦ Стройинформресурс к ФЕР-2017, 01.6.04.05-3035</t>
  </si>
  <si>
    <t>11</t>
  </si>
  <si>
    <t>15-01-052-01</t>
  </si>
  <si>
    <t>Устройство в натяжном потолке монтажных отверстий</t>
  </si>
  <si>
    <t>ФЕР-2001, 15-01-052-01, приказ Минстроя России №1039/пр от 30.12.2016г.</t>
  </si>
  <si>
    <t>11,1</t>
  </si>
  <si>
    <t>01.7.14.07-0061</t>
  </si>
  <si>
    <t>Пластик поливинилхлоридный листовой толщиной 3-4 мм</t>
  </si>
  <si>
    <t>ФССЦ-2001, 01.7.14.07-0061, приказ Минстроя России №1039/пр от 30.12.2016г.</t>
  </si>
  <si>
    <t>11,2</t>
  </si>
  <si>
    <t>14.1.02.04-0107</t>
  </si>
  <si>
    <t>Клей цианакрилатный Permabond С791</t>
  </si>
  <si>
    <t>кг</t>
  </si>
  <si>
    <t>ФССЦ-2001, 14.1.02.04-0107, приказ Минстроя России №1039/пр от 30.12.2016г.</t>
  </si>
  <si>
    <t>12</t>
  </si>
  <si>
    <t>61-7-1</t>
  </si>
  <si>
    <t>Ремонт штукатурки откосов внутри здания по камню и бетону цементно-известковым раствором прямолинейных</t>
  </si>
  <si>
    <t>ФЕРр-2001, 61-7-1, приказ Минстроя России №1039/пр от 30.12.2016г.</t>
  </si>
  <si>
    <t>Штукатрурные работы</t>
  </si>
  <si>
    <t>рФЕР-61</t>
  </si>
  <si>
    <t>12,1</t>
  </si>
  <si>
    <t>13</t>
  </si>
  <si>
    <t>61-1-9</t>
  </si>
  <si>
    <t>Сплошное выравнивание внутренних поверхностей (однослойное оштукатуривание) из сухих растворных смесей толщиной до 10 мм для последующей окраски или оклейки обоями стен</t>
  </si>
  <si>
    <t>ФЕРр-2001, 61-1-9, приказ Минстроя России №1039/пр от 30.12.2016г.</t>
  </si>
  <si>
    <t>13,1</t>
  </si>
  <si>
    <t>14.5.11.06-0004</t>
  </si>
  <si>
    <t>Шпатлевка Ветонит LR</t>
  </si>
  <si>
    <t>ФССЦ-2001, 14.5.11.06-0004, приказ Минстроя России №1039/пр от 30.12.2016г.</t>
  </si>
  <si>
    <t>13,2</t>
  </si>
  <si>
    <t>14.4.01.21-3080</t>
  </si>
  <si>
    <t>Грунтовки для бетона и штукатурки KNAUF, марка Бетонконтакт, акриловые, адгезионные, для обработки бетонных поверхностей</t>
  </si>
  <si>
    <t>КТЦ Стройинформресурс к ФЕР-2017, 14.4.01.21-3080</t>
  </si>
  <si>
    <t>14</t>
  </si>
  <si>
    <t>15-06-001-02</t>
  </si>
  <si>
    <t>Оклейка обоями стен по монолитной штукатурке и бетону тиснеными и плотными</t>
  </si>
  <si>
    <t>ФЕР-2001, 15-06-001-02, приказ Минстроя России №1039/пр от 30.12.2016г.</t>
  </si>
  <si>
    <t>14,1</t>
  </si>
  <si>
    <t>01.6.02.01-0012</t>
  </si>
  <si>
    <t>Обои виниловые моющиеся MARBURG</t>
  </si>
  <si>
    <t>10 м2</t>
  </si>
  <si>
    <t>ФССЦ-2001, 01.6.02.01-0012, приказ Минстроя России №1039/пр от 30.12.2016г.</t>
  </si>
  <si>
    <t>15</t>
  </si>
  <si>
    <t>10-01-039-01</t>
  </si>
  <si>
    <t>Установка блоков в наружных и внутренних дверных проемах в каменных стенах, площадь проема до 3 м2</t>
  </si>
  <si>
    <t>ФЕР-2001, 10-01-039-01, приказ Минстроя России №1039/пр от 30.12.2016г.</t>
  </si>
  <si>
    <t>Деревянные конструкции</t>
  </si>
  <si>
    <t>ФЕР-10</t>
  </si>
  <si>
    <t>15,1</t>
  </si>
  <si>
    <t>01.7.04.11-0001</t>
  </si>
  <si>
    <t>Защелки врезные с ручками и корпусом из алюминиевого сплава</t>
  </si>
  <si>
    <t>компл.</t>
  </si>
  <si>
    <t>ФССЦ-2001, 01.7.04.11-0001, приказ Минстроя России №1039/пр от 30.12.2016г.</t>
  </si>
  <si>
    <t>15,2</t>
  </si>
  <si>
    <t>08.1.02.25-0031</t>
  </si>
  <si>
    <t>Ерши металлические строительные</t>
  </si>
  <si>
    <t>ФССЦ-2001, 08.1.02.25-0031, приказ Минстроя России №1039/пр от 30.12.2016г.</t>
  </si>
  <si>
    <t>15,3</t>
  </si>
  <si>
    <t>11.2.02.01-0023</t>
  </si>
  <si>
    <t>Блоки дверные внутренние двупольные глухие, фанерованные шпоном дуба</t>
  </si>
  <si>
    <t>ФССЦ-2001, 11.2.02.01-0023, приказ Минстроя России №1039/пр от 30.12.2016г.</t>
  </si>
  <si>
    <t>16</t>
  </si>
  <si>
    <t>10-01-039-02</t>
  </si>
  <si>
    <t>Установка блоков в наружных и внутренних дверных проемах в каменных стенах, площадь проема более 3 м2</t>
  </si>
  <si>
    <t>ФЕР-2001, 10-01-039-02, приказ Минстроя России №1039/пр от 30.12.2016г.</t>
  </si>
  <si>
    <t>16,1</t>
  </si>
  <si>
    <t>16,2</t>
  </si>
  <si>
    <t>16,3</t>
  </si>
  <si>
    <t>17</t>
  </si>
  <si>
    <t>10-01-060-01</t>
  </si>
  <si>
    <t>Установка и крепление наличников</t>
  </si>
  <si>
    <t>ФЕР-2001, 10-01-060-01, приказ Минстроя России №1039/пр от 30.12.2016г.</t>
  </si>
  <si>
    <t>17,1</t>
  </si>
  <si>
    <t>11.1.01.10-3001</t>
  </si>
  <si>
    <t>Наличники из твердолиственных пород, покрытые нитролаком, сечение 13х54 мм</t>
  </si>
  <si>
    <t>КТЦ Стройинформресурс к ФЕР-2017, 11.1.01.10-3001</t>
  </si>
  <si>
    <t>18</t>
  </si>
  <si>
    <t>17-01-001-14</t>
  </si>
  <si>
    <t>Установка умывальников одиночных с подводкой холодной и горячей воды</t>
  </si>
  <si>
    <t>10 компл</t>
  </si>
  <si>
    <t>ФЕР-2001, 17-01-001-14, приказ Минстроя России №1039/пр от 30.12.2016г.</t>
  </si>
  <si>
    <t>Водопровод и канализация - внутренние устройства</t>
  </si>
  <si>
    <t>ФЕР-17</t>
  </si>
  <si>
    <t>18,1</t>
  </si>
  <si>
    <t>01.7.15.07-0023</t>
  </si>
  <si>
    <t>Дюбели распорные полиэтиленовые 8х30 мм</t>
  </si>
  <si>
    <t>1000 шт.</t>
  </si>
  <si>
    <t>ФССЦ-2001, 01.7.15.07-0023, приказ Минстроя России №1039/пр от 30.12.2016г.</t>
  </si>
  <si>
    <t>18,2</t>
  </si>
  <si>
    <t>01.7.15.14-0142</t>
  </si>
  <si>
    <t>Шурупы медные</t>
  </si>
  <si>
    <t>ФССЦ-2001, 01.7.15.14-0142, приказ Минстроя России №1039/пр от 30.12.2016г.</t>
  </si>
  <si>
    <t>18,3</t>
  </si>
  <si>
    <t>14.5.02.02-0105</t>
  </si>
  <si>
    <t>Замазка суриковая</t>
  </si>
  <si>
    <t>ФССЦ-2001, 14.5.02.02-0105, приказ Минстроя России №1039/пр от 30.12.2016г.</t>
  </si>
  <si>
    <t>18,4</t>
  </si>
  <si>
    <t>18.2.06.12</t>
  </si>
  <si>
    <t>Приборы санитарно-технические</t>
  </si>
  <si>
    <t>18,5</t>
  </si>
  <si>
    <t>18.2.01.05-3018</t>
  </si>
  <si>
    <t>Умывальники керамические полукруглые "Лотос"</t>
  </si>
  <si>
    <t>ШТ</t>
  </si>
  <si>
    <t>КТЦ Стройинформресурс к ФЕР-2017, 18.2.01.05-3018</t>
  </si>
  <si>
    <t>18,6</t>
  </si>
  <si>
    <t>18.2.06.12-3008</t>
  </si>
  <si>
    <t>Пьедесталы для умывальников овальные ВОРОТЫНСК "ЛОТОС" (белый), размером 568х500х800 мм</t>
  </si>
  <si>
    <t>КТЦ Стройинформресурс к ФЕР-2017, 18.2.06.12-3008</t>
  </si>
  <si>
    <t>18,7</t>
  </si>
  <si>
    <t>18.1.10.10-0046</t>
  </si>
  <si>
    <t>Смесители для умывальников СМ-УМ-ЦА-УВ центральные, с аэратором, латунными маховичками</t>
  </si>
  <si>
    <t>ФССЦ-2001, 18.1.10.10-0046, приказ Минстроя России №1039/пр от 30.12.2016г.</t>
  </si>
  <si>
    <t>19</t>
  </si>
  <si>
    <t>м08-03-593-11</t>
  </si>
  <si>
    <t>Люстры и подвесы с количеством ламп до 5</t>
  </si>
  <si>
    <t>ФЕРм-2001, м08-03-593-11, приказ Минстроя России №1039/пр от 30.12.2016г.</t>
  </si>
  <si>
    <t>Поправка: МДС 81-35.2004, прил.1, т.2, п.1  Наименование: Производство монтажных работ в существующих зданиях и сооружениях, освобожденных от оборудования и других предметов, мешающих нормальному производству работ.</t>
  </si>
  <si>
    <t>Монтажные работы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</si>
  <si>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</si>
  <si>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</si>
  <si>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Поправка: МДС 81-35.2004, прил.1, т.2, п.1</t>
  </si>
  <si>
    <t>19,1</t>
  </si>
  <si>
    <t>20.3.03.01-0013</t>
  </si>
  <si>
    <t>Люстра с плафонами ПД-464 из матового стекла типа НСБ 51-5х60-035</t>
  </si>
  <si>
    <t>шт.</t>
  </si>
  <si>
    <t>ФССЦ-2001, 20.3.03.01-0013, приказ Минстроя России №1039/пр от 30.12.2016г.</t>
  </si>
  <si>
    <t>20</t>
  </si>
  <si>
    <t>м08-03-593-19</t>
  </si>
  <si>
    <t>Светильник в подвесных потолках</t>
  </si>
  <si>
    <t>ФЕРм-2001, м08-03-593-19, приказ Минстроя России №1039/пр от 30.12.2016г.</t>
  </si>
  <si>
    <t>20,1</t>
  </si>
  <si>
    <t>20.3.03.02-0012</t>
  </si>
  <si>
    <t>Светильники металлогалогенные направленного света встраиваемые типа DLH 70 с ЭПРА</t>
  </si>
  <si>
    <t>ФССЦ-2001, 20.3.03.02-0012, приказ Минстроя России №1039/пр от 30.12.2016г.</t>
  </si>
  <si>
    <t>Прочие работы</t>
  </si>
  <si>
    <t>21</t>
  </si>
  <si>
    <t>69-9-1</t>
  </si>
  <si>
    <t>Очистка помещений от строительного мусора</t>
  </si>
  <si>
    <t>100 т</t>
  </si>
  <si>
    <t>ФЕРр-2001, 69-9-1, приказ Минстроя России №1039/пр от 30.12.2016г.</t>
  </si>
  <si>
    <t>Прочие ремонтно-строительные работы</t>
  </si>
  <si>
    <t>рФЕР-69</t>
  </si>
  <si>
    <t>21,1</t>
  </si>
  <si>
    <t>22</t>
  </si>
  <si>
    <t>08.1.05.03-3148</t>
  </si>
  <si>
    <t>Контейнер мусоросборочный объем 8000 л</t>
  </si>
  <si>
    <t>КТЦ Стройинформресурс к ФЕР-2017, 08.1.05.03-3148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</si>
  <si>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</si>
  <si>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</si>
  <si>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</si>
  <si>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Погрузка и вывоз мусора</t>
  </si>
  <si>
    <t>23</t>
  </si>
  <si>
    <t>т03-21-01-030</t>
  </si>
  <si>
    <t>Перевозка грузов I класса автомобилями-самосвалами грузоподъемностью 10 т работающих вне карьера на расстояние до 30 км</t>
  </si>
  <si>
    <t>1 Т ГРУЗА</t>
  </si>
  <si>
    <t>ФССЦпг-2001, т03-21-01-030, приказ Минстроя России №1039/пр от 30.12.2016г.</t>
  </si>
  <si>
    <t>Перевозка грузов авто/транспортом</t>
  </si>
  <si>
    <t>Перевозкуа грузов (ФССЦпр-2011 - изм. 7, разделы 1-4) - по сметной стоимости</t>
  </si>
  <si>
    <t>ФССЦпр , изм. 7</t>
  </si>
  <si>
    <t>Итого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</si>
  <si>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</si>
  <si>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</si>
  <si>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</si>
  <si>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</si>
  <si>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</si>
  <si>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</si>
  <si>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</si>
  <si>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</si>
  <si>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</si>
  <si>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</si>
  <si>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</si>
  <si>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</si>
  <si>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</si>
  <si>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</si>
  <si>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</si>
  <si>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ТЕК_М/Т/Я</t>
  </si>
  <si>
    <t>При работе в тек. уровне цен с 27.04.2018 г. (письмо № 01/57049-ЮЛ от 27.04.2018 Минюст РФ), коэффициенты к НР =0,85 и к СП-0,8 не назначаются. До 27.04.2018 г. только для мостов, тоннелей, метро, АЭС, объектов с ядерным топливом (см. прим.)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</si>
  <si>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</si>
  <si>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</si>
  <si>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</si>
  <si>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</si>
  <si>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</si>
  <si>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</si>
  <si>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</si>
  <si>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</si>
  <si>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</si>
  <si>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</si>
  <si>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</si>
  <si>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</si>
  <si>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</si>
  <si>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</si>
  <si>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</si>
  <si>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</si>
  <si>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</si>
  <si>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</si>
  <si>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</si>
  <si>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</si>
  <si>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</si>
  <si>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</si>
  <si>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</si>
  <si>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</si>
  <si>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</si>
  <si>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</si>
  <si>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</si>
  <si>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</si>
  <si>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</si>
  <si>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до 27.04.18 если (ТЕК_М/Т/Я) = {выкл.}</t>
  </si>
  <si>
    <t>К_СП_12</t>
  </si>
  <si>
    <t>Корректировка СП с 03.12.12 до 27.04.18 в текущем уровне цен по письму  2536-ИП/12/ГС от 27.11.12  ( если (ТЕК_М/Т/Я)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</si>
  <si>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</si>
  <si>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</si>
  <si>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</si>
  <si>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</si>
  <si>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</si>
  <si>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</si>
  <si>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</si>
  <si>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(мосты, метро, путепроводы)  и  кап. ремонте АЭС,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</si>
  <si>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</si>
  <si>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</si>
  <si>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</si>
  <si>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</si>
  <si>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Текущий уровень цен</t>
  </si>
  <si>
    <t>Сборник индексов</t>
  </si>
  <si>
    <t>Индексы к ФЕР-2017 (Стройинформресурс)</t>
  </si>
  <si>
    <t>Индексы к ФЕР-2017 по КТЦ (Стройинформресурс)</t>
  </si>
  <si>
    <t>_OBSM_</t>
  </si>
  <si>
    <t>1-100-20</t>
  </si>
  <si>
    <t>Рабочий среднего разряда 2</t>
  </si>
  <si>
    <t>чел.-ч.</t>
  </si>
  <si>
    <t>*1,2</t>
  </si>
  <si>
    <t>4-100-00</t>
  </si>
  <si>
    <t>Затраты труда машинистов</t>
  </si>
  <si>
    <t>91.06.06-048</t>
  </si>
  <si>
    <t>ФСЭМ-2001, 91.06.06-048, приказ Минстроя России №1039/пр от 30.12.2016г.</t>
  </si>
  <si>
    <t>Подъемники одномачтовые, грузоподъемность до 500 кг, высота подъема 45 м</t>
  </si>
  <si>
    <t>маш.-ч</t>
  </si>
  <si>
    <t>1-100-24</t>
  </si>
  <si>
    <t>Рабочий среднего разряда 2.4</t>
  </si>
  <si>
    <t>1-100-30</t>
  </si>
  <si>
    <t>Рабочий среднего разряда 3</t>
  </si>
  <si>
    <t>1-100-29</t>
  </si>
  <si>
    <t>Рабочий среднего разряда 2.9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</si>
  <si>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</si>
  <si>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</si>
  <si>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</si>
  <si>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01.7.20.08-0051</t>
  </si>
  <si>
    <t>ФССЦ-2001, 01.7.20.08-0051, приказ Минстроя России №1039/пр от 30.12.2016г.</t>
  </si>
  <si>
    <t>Ветошь</t>
  </si>
  <si>
    <t>14.1.02.04-0101</t>
  </si>
  <si>
    <t>ФССЦ-2001, 14.1.02.04-0101, приказ Минстроя России №1039/пр от 30.12.2016г.</t>
  </si>
  <si>
    <t>Клей «Бустилат»</t>
  </si>
  <si>
    <t>1-100-36</t>
  </si>
  <si>
    <t>Рабочий среднего разряда 3.6</t>
  </si>
  <si>
    <t>01.7.15.04-0048</t>
  </si>
  <si>
    <t>ФССЦ-2001, 01.7.15.04-0048, приказ Минстроя России №1039/пр от 30.12.2016г.</t>
  </si>
  <si>
    <t>Винты самонарезающие остроконечные длиной 35 мм</t>
  </si>
  <si>
    <t>100 шт.</t>
  </si>
  <si>
    <t>01.7.15.07-0021</t>
  </si>
  <si>
    <t>ФССЦ-2001, 01.7.15.07-0021, приказ Минстроя России №1039/пр от 30.12.2016г.</t>
  </si>
  <si>
    <t>Дюбели распорные полиэтиленовые 6х30 мм</t>
  </si>
  <si>
    <t>1-100-50</t>
  </si>
  <si>
    <t>Рабочий среднего разряда 5</t>
  </si>
  <si>
    <t>91.21.18-021</t>
  </si>
  <si>
    <t>ФСЭМ-2001, 91.21.18-021, приказ Минстроя России №1039/пр от 30.12.2016г.</t>
  </si>
  <si>
    <t>Пушка тепловая мощностью 26-44 кВт-ч</t>
  </si>
  <si>
    <t>1-100-34</t>
  </si>
  <si>
    <t>Рабочий среднего разряда 3.4</t>
  </si>
  <si>
    <t>01.7.03.01-0001</t>
  </si>
  <si>
    <t>ФССЦ-2001, 01.7.03.01-0001, приказ Минстроя России №1039/пр от 30.12.2016г.</t>
  </si>
  <si>
    <t>Вода</t>
  </si>
  <si>
    <t>м3</t>
  </si>
  <si>
    <t>04.3.01.12-0111</t>
  </si>
  <si>
    <t>ФССЦ-2001, 04.3.01.12-0111, приказ Минстроя России №1039/пр от 30.12.2016г.</t>
  </si>
  <si>
    <t>Раствор готовый отделочный тяжелый, цементно-известковый 1:1:6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</si>
  <si>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</si>
  <si>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</si>
  <si>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</si>
  <si>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91.07.08-024</t>
  </si>
  <si>
    <t>ФСЭМ-2001, 91.07.08-024, приказ Минстроя России №1039/пр от 30.12.2016г.</t>
  </si>
  <si>
    <t>Растворосмесители передвижные 65 л</t>
  </si>
  <si>
    <t>1-100-35</t>
  </si>
  <si>
    <t>Рабочий среднего разряда 3.5</t>
  </si>
  <si>
    <t>01.7.02.10-0005</t>
  </si>
  <si>
    <t>ФССЦ-2001, 01.7.02.10-0005, приказ Минстроя России №1039/пр от 30.12.2016г.</t>
  </si>
  <si>
    <t>Бумага ролевая</t>
  </si>
  <si>
    <t>02.4.03.02-0001</t>
  </si>
  <si>
    <t>ФССЦ-2001, 02.4.03.02-0001, приказ Минстроя России №1039/пр от 30.12.2016г.</t>
  </si>
  <si>
    <t>Пемза шлаковая (щебень пористый из металлургического шлака), марка 600, фракция 5-10 мм</t>
  </si>
  <si>
    <t>14.1.03.01-0001</t>
  </si>
  <si>
    <t>ФССЦ-2001, 14.1.03.01-0001, приказ Минстроя России №1039/пр от 30.12.2016г.</t>
  </si>
  <si>
    <t>Клей для обоев КМЦ</t>
  </si>
  <si>
    <t>14.5.11.01-0001</t>
  </si>
  <si>
    <t>ФССЦ-2001, 14.5.11.01-0001, приказ Минстроя России №1039/пр от 30.12.2016г.</t>
  </si>
  <si>
    <t>Шпатлевка клеевая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</si>
  <si>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</si>
  <si>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</si>
  <si>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</si>
  <si>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01.7.15.06-0111</t>
  </si>
  <si>
    <t>ФССЦ-2001, 01.7.15.06-0111, приказ Минстроя России №1039/пр от 30.12.2016г.</t>
  </si>
  <si>
    <t>Гвозди строительные</t>
  </si>
  <si>
    <t>04.3.01.07-0011</t>
  </si>
  <si>
    <t>ФССЦ-2001, 04.3.01.07-0011, приказ Минстроя России №1039/пр от 30.12.2016г.</t>
  </si>
  <si>
    <t>Раствор готовый отделочный тяжелый, известковый 1:2,0</t>
  </si>
  <si>
    <t>11.1.03.06-0087</t>
  </si>
  <si>
    <t>ФССЦ-2001, 11.1.03.06-0087, приказ Минстроя России №1039/пр от 30.12.2016г.</t>
  </si>
  <si>
    <t>Доски обрезные хвойных пород длиной 4-6,5 м, шириной 75-150 мм, толщиной 25 мм, III сорта</t>
  </si>
  <si>
    <t>14.5.01.10-0003</t>
  </si>
  <si>
    <t>ФССЦ-2001, 14.5.01.10-0003, приказ Минстроя России №1039/пр от 30.12.2016г.</t>
  </si>
  <si>
    <t>Пена монтажная</t>
  </si>
  <si>
    <t>л</t>
  </si>
  <si>
    <t>1-100-38</t>
  </si>
  <si>
    <t>Рабочий среднего разряда 3.8</t>
  </si>
  <si>
    <t>1-100-25</t>
  </si>
  <si>
    <t>Рабочий среднего разряда 2.5</t>
  </si>
  <si>
    <t>1-100-40</t>
  </si>
  <si>
    <t>Рабочий среднего разряда 4</t>
  </si>
  <si>
    <t>01.7.07.29-0101</t>
  </si>
  <si>
    <t>ФССЦ-2001, 01.7.07.29-0101, приказ Минстроя России №1039/пр от 30.12.2016г.</t>
  </si>
  <si>
    <t>Очес льняной</t>
  </si>
  <si>
    <t>08.1.02.11-0001</t>
  </si>
  <si>
    <t>ФССЦ-2001, 08.1.02.11-0001, приказ Минстроя России №1039/пр от 30.12.2016г.</t>
  </si>
  <si>
    <t>Поковки из квадратных заготовок, масса 1,8 кг</t>
  </si>
  <si>
    <t>14.4.02.04-0141</t>
  </si>
  <si>
    <t>ФССЦ-2001, 14.4.02.04-0141, приказ Минстроя России №1039/пр от 30.12.2016г.</t>
  </si>
  <si>
    <t>Краски масляные земляные марки МА-0115 мумия, сурик железный</t>
  </si>
  <si>
    <t>14.5.05.01-0012</t>
  </si>
  <si>
    <t>ФССЦ-2001, 14.5.05.01-0012, приказ Минстроя России №1039/пр от 30.12.2016г.</t>
  </si>
  <si>
    <t>Олифа комбинированная, марки К-3</t>
  </si>
  <si>
    <t>1-100-42</t>
  </si>
  <si>
    <t>Рабочий среднего разряда 4.2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</si>
  <si>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</si>
  <si>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</si>
  <si>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</si>
  <si>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</si>
  <si>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</si>
  <si>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</si>
  <si>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01.7.06.05-0041</t>
  </si>
  <si>
    <t>ФССЦ-2001, 01.7.06.05-0041, приказ Минстроя России №1039/пр от 30.12.2016г.</t>
  </si>
  <si>
    <t>Лента изоляционная прорезиненная односторонняя ширина 20 мм, толщина 0,25-0,35 мм</t>
  </si>
  <si>
    <t>01.7.06.12-0008</t>
  </si>
  <si>
    <t>ФССЦ-2001, 01.7.06.12-0008, приказ Минстроя России №1039/пр от 30.12.2016г.</t>
  </si>
  <si>
    <t>Лента ПХВ-304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</si>
  <si>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</si>
  <si>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</si>
  <si>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</si>
  <si>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</si>
  <si>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</si>
  <si>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</si>
  <si>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03.1.01.01-0002</t>
  </si>
  <si>
    <t>ФССЦ-2001, 03.1.01.01-0002, приказ Минстроя России №1039/пр от 30.12.2016г.</t>
  </si>
  <si>
    <t>Гипсовые вяжущие, марка Г3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</si>
  <si>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</si>
  <si>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</si>
  <si>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</si>
  <si>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08.4.03.02-0001</t>
  </si>
  <si>
    <t>ФССЦ-2001, 08.4.03.02-0001, приказ Минстроя России №1039/пр от 30.12.2016г.</t>
  </si>
  <si>
    <t>Горячекатаная арматурная сталь гладкая класса А-I, диаметром 6 мм</t>
  </si>
  <si>
    <t>20.5.04.10-0011</t>
  </si>
  <si>
    <t>ФССЦ-2001, 20.5.04.10-0011, приказ Минстроя России №1039/пр от 30.12.2016г.</t>
  </si>
  <si>
    <t>Сжимы соединительные</t>
  </si>
  <si>
    <t>24.3.01.01-0002</t>
  </si>
  <si>
    <t>ФССЦ-2001, 24.3.01.01-0002, приказ Минстроя России №1039/пр от 30.12.2016г.</t>
  </si>
  <si>
    <t>Трубка полихлорвиниловая</t>
  </si>
  <si>
    <t>999-9950</t>
  </si>
  <si>
    <t>Вспомогательные ненормируемые материалы (2% от ОЗП)</t>
  </si>
  <si>
    <t>РУБ</t>
  </si>
  <si>
    <t>1-100-11</t>
  </si>
  <si>
    <t>Рабочий среднего разряда 1.1</t>
  </si>
  <si>
    <t>01.6.03.03</t>
  </si>
  <si>
    <t>Ковровые покрытия</t>
  </si>
  <si>
    <t>11.3.03.06</t>
  </si>
  <si>
    <t>Плинтуса для полов пластиковые</t>
  </si>
  <si>
    <t>11.3.03.14</t>
  </si>
  <si>
    <t>Уголок наружный для пластикового плинтуса</t>
  </si>
  <si>
    <t>Уголок внутренний для пластикового плинтуса</t>
  </si>
  <si>
    <t>Соединитель для пластикового плинтуса</t>
  </si>
  <si>
    <t>Заглушка торцевая для пластикового плинтуса левая</t>
  </si>
  <si>
    <t>Заглушка торцевая для пластикового плинтуса правая</t>
  </si>
  <si>
    <t>01.6.04.05</t>
  </si>
  <si>
    <t>Багет (фиксирующий профиль) стеновой для натяжного потолка</t>
  </si>
  <si>
    <t>Вставка декоративная, стеновая для натяжного потолка</t>
  </si>
  <si>
    <t>Полотно натяжного потолка с бортиком из ПВХ (гарпун)</t>
  </si>
  <si>
    <t>01.7.15.07</t>
  </si>
  <si>
    <t>Дюбели распорные полиэтиленовые</t>
  </si>
  <si>
    <t>10 шт.</t>
  </si>
  <si>
    <t>01.7.15.14-0051</t>
  </si>
  <si>
    <t>ФССЦ-2001, 01.7.15.14-0051, приказ Минстроя России №1039/пр от 30.12.2016г.</t>
  </si>
  <si>
    <t>Шуруп строительный с потайной головкой</t>
  </si>
  <si>
    <t>04.3.02.09</t>
  </si>
  <si>
    <t>Смеси на цементной основе</t>
  </si>
  <si>
    <t>14.4.01.21</t>
  </si>
  <si>
    <t>Грунтовка</t>
  </si>
  <si>
    <t>01.6.02.01</t>
  </si>
  <si>
    <t>Обои</t>
  </si>
  <si>
    <t>01.7.04.11</t>
  </si>
  <si>
    <t>Скобяные изделия</t>
  </si>
  <si>
    <t>08.1.02.25</t>
  </si>
  <si>
    <t>Ерши металлические</t>
  </si>
  <si>
    <t>11.2.02.01</t>
  </si>
  <si>
    <t>Блоки дверные</t>
  </si>
  <si>
    <t>11.1.01.10</t>
  </si>
  <si>
    <t>Наличники</t>
  </si>
  <si>
    <t>01.7.15.14</t>
  </si>
  <si>
    <t>Шурупы строительные</t>
  </si>
  <si>
    <t>14.5.02.02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</si>
  <si>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  Поправка: МДС 81-35.2004, прил.1, т.1, п.2  Наименование: Производство строительных и других работ в существующих зданиях и сооружениях, освобожденных от оборудования и других предметов, мешающих нормальному производству работ.</t>
  </si>
  <si>
    <t>"СОГЛАСОВАНО"</t>
  </si>
  <si>
    <t>"УТВЕРЖДАЮ"</t>
  </si>
  <si>
    <t>Форма № 1а</t>
  </si>
  <si>
    <t>"_____"________________ 2019 г.</t>
  </si>
  <si>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</si>
  <si>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</si>
  <si>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</si>
  <si>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базовая</t>
  </si>
  <si>
    <t>текущая</t>
  </si>
  <si>
    <t>цена</t>
  </si>
  <si>
    <t>Сметная стоимость</t>
  </si>
  <si>
    <t>тыс.руб</t>
  </si>
  <si>
    <t>Нормативная трудоемкость</t>
  </si>
  <si>
    <t>чел.час.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</si>
  <si>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</si>
  <si>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</si>
  <si>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</si>
  <si>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</si>
  <si>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</si>
  <si>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</si>
  <si>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единицу измерения, руб.</t>
  </si>
  <si>
    <t>Попра-вочные коэфф., нормы НР и СП</t>
  </si>
  <si>
    <t>Всего затрат в базисном уровне цен, руб.</t>
  </si>
  <si>
    <t>Индексы пересчета, нормы НР и СП</t>
  </si>
  <si>
    <t>ВСЕГО затрат, руб.</t>
  </si>
  <si>
    <r>
      <t>67-4-3</t>
    </r>
    <r>
      <rPr>
        <i/>
        <sz val="10"/>
        <rFont val="Arial"/>
        <family val="2"/>
        <charset val="204"/>
      </rPr>
      <t xml:space="preserve">
Поправка: МДС 81-35.2004, прил.1, т.1, п.2</t>
    </r>
  </si>
  <si>
    <t>ЗП</t>
  </si>
  <si>
    <t>ЭМ</t>
  </si>
  <si>
    <t>в т.ч. ЗПМ</t>
  </si>
  <si>
    <t>НР от ФОТ</t>
  </si>
  <si>
    <t>%</t>
  </si>
  <si>
    <t>СП от ФОТ</t>
  </si>
  <si>
    <t>ЗТР</t>
  </si>
  <si>
    <t>чел-ч</t>
  </si>
  <si>
    <t>Всего по позиции</t>
  </si>
  <si>
    <r>
      <t>46-04-012-03</t>
    </r>
    <r>
      <rPr>
        <i/>
        <sz val="10"/>
        <rFont val="Arial"/>
        <family val="2"/>
        <charset val="204"/>
      </rPr>
      <t xml:space="preserve">
Поправка: МДС 81-35.2004, прил.1, т.1, п.2</t>
    </r>
  </si>
  <si>
    <r>
      <t>65-4-1</t>
    </r>
    <r>
      <rPr>
        <i/>
        <sz val="10"/>
        <rFont val="Arial"/>
        <family val="2"/>
        <charset val="204"/>
      </rPr>
      <t xml:space="preserve">
Поправка: МДС 81-35.2004, прил.1, т.1, п.2</t>
    </r>
  </si>
  <si>
    <r>
      <t>57-2-1</t>
    </r>
    <r>
      <rPr>
        <i/>
        <sz val="10"/>
        <rFont val="Arial"/>
        <family val="2"/>
        <charset val="204"/>
      </rPr>
      <t xml:space="preserve">
Поправка: МДС 81-35.2004, прил.1, т.1, п.2</t>
    </r>
  </si>
  <si>
    <r>
      <t>57-3-1</t>
    </r>
    <r>
      <rPr>
        <i/>
        <sz val="10"/>
        <rFont val="Arial"/>
        <family val="2"/>
        <charset val="204"/>
      </rPr>
      <t xml:space="preserve">
Поправка: МДС 81-35.2004, прил.1, т.1, п.2</t>
    </r>
  </si>
  <si>
    <r>
      <t>63-5-1</t>
    </r>
    <r>
      <rPr>
        <i/>
        <sz val="10"/>
        <rFont val="Arial"/>
        <family val="2"/>
        <charset val="204"/>
      </rPr>
      <t xml:space="preserve">
Поправка: МДС 81-35.2004, прил.1, т.1, п.2</t>
    </r>
  </si>
  <si>
    <r>
      <t>13-06-003-01</t>
    </r>
    <r>
      <rPr>
        <i/>
        <sz val="10"/>
        <rFont val="Arial"/>
        <family val="2"/>
        <charset val="204"/>
      </rPr>
      <t xml:space="preserve">
Поправка: МДС 81-35.2004, п.4.7  Поправка: МДС 81-35.2004, прил.1, т.1, п.2</t>
    </r>
  </si>
  <si>
    <r>
      <t>11-01-037-03</t>
    </r>
    <r>
      <rPr>
        <i/>
        <sz val="10"/>
        <rFont val="Arial"/>
        <family val="2"/>
        <charset val="204"/>
      </rPr>
      <t xml:space="preserve">
Поправка: МДС 81-35.2004, п.4.7  Поправка: МДС 81-35.2004, прил.1, т.1, п.2</t>
    </r>
  </si>
  <si>
    <t>МР</t>
  </si>
  <si>
    <r>
      <t>11-01-040-03</t>
    </r>
    <r>
      <rPr>
        <i/>
        <sz val="10"/>
        <rFont val="Arial"/>
        <family val="2"/>
        <charset val="204"/>
      </rPr>
      <t xml:space="preserve">
Поправка: МДС 81-35.2004, п.4.7  Поправка: МДС 81-35.2004, прил.1, т.1, п.2</t>
    </r>
  </si>
  <si>
    <r>
      <t>15-01-051-02</t>
    </r>
    <r>
      <rPr>
        <i/>
        <sz val="10"/>
        <rFont val="Arial"/>
        <family val="2"/>
        <charset val="204"/>
      </rPr>
      <t xml:space="preserve">
Поправка: МДС 81-35.2004, п.4.7  Поправка: МДС 81-35.2004, прил.1, т.1, п.2</t>
    </r>
  </si>
  <si>
    <r>
      <t>15-01-052-01</t>
    </r>
    <r>
      <rPr>
        <i/>
        <sz val="10"/>
        <rFont val="Arial"/>
        <family val="2"/>
        <charset val="204"/>
      </rPr>
      <t xml:space="preserve">
Поправка: МДС 81-35.2004, п.4.7  Поправка: МДС 81-35.2004, прил.1, т.1, п.2</t>
    </r>
  </si>
  <si>
    <r>
      <t>61-7-1</t>
    </r>
    <r>
      <rPr>
        <i/>
        <sz val="10"/>
        <rFont val="Arial"/>
        <family val="2"/>
        <charset val="204"/>
      </rPr>
      <t xml:space="preserve">
Поправка: МДС 81-35.2004, прил.1, т.1, п.2</t>
    </r>
  </si>
  <si>
    <r>
      <t>61-1-9</t>
    </r>
    <r>
      <rPr>
        <i/>
        <sz val="10"/>
        <rFont val="Arial"/>
        <family val="2"/>
        <charset val="204"/>
      </rPr>
      <t xml:space="preserve">
Поправка: МДС 81-35.2004, прил.1, т.1, п.2</t>
    </r>
  </si>
  <si>
    <r>
      <t>15-06-001-02</t>
    </r>
    <r>
      <rPr>
        <i/>
        <sz val="10"/>
        <rFont val="Arial"/>
        <family val="2"/>
        <charset val="204"/>
      </rPr>
      <t xml:space="preserve">
Поправка: МДС 81-35.2004, п.4.7  Поправка: МДС 81-35.2004, прил.1, т.1, п.2</t>
    </r>
  </si>
  <si>
    <r>
      <t>10-01-039-01</t>
    </r>
    <r>
      <rPr>
        <i/>
        <sz val="10"/>
        <rFont val="Arial"/>
        <family val="2"/>
        <charset val="204"/>
      </rPr>
      <t xml:space="preserve">
Поправка: МДС 81-35.2004, п.4.7  Поправка: МДС 81-35.2004, прил.1, т.1, п.2</t>
    </r>
  </si>
  <si>
    <r>
      <t>10-01-039-02</t>
    </r>
    <r>
      <rPr>
        <i/>
        <sz val="10"/>
        <rFont val="Arial"/>
        <family val="2"/>
        <charset val="204"/>
      </rPr>
      <t xml:space="preserve">
Поправка: МДС 81-35.2004, п.4.7  Поправка: МДС 81-35.2004, прил.1, т.1, п.2</t>
    </r>
  </si>
  <si>
    <r>
      <t>10-01-060-01</t>
    </r>
    <r>
      <rPr>
        <i/>
        <sz val="10"/>
        <rFont val="Arial"/>
        <family val="2"/>
        <charset val="204"/>
      </rPr>
      <t xml:space="preserve">
Поправка: МДС 81-35.2004, п.4.7  Поправка: МДС 81-35.2004, прил.1, т.1, п.2</t>
    </r>
  </si>
  <si>
    <r>
      <t>17-01-001-14</t>
    </r>
    <r>
      <rPr>
        <i/>
        <sz val="10"/>
        <rFont val="Arial"/>
        <family val="2"/>
        <charset val="204"/>
      </rPr>
      <t xml:space="preserve">
Поправка: МДС 81-35.2004, п.4.7  Поправка: МДС 81-35.2004, прил.1, т.1, п.2</t>
    </r>
  </si>
  <si>
    <r>
      <t>м08-03-593-11</t>
    </r>
    <r>
      <rPr>
        <i/>
        <sz val="10"/>
        <rFont val="Arial"/>
        <family val="2"/>
        <charset val="204"/>
      </rPr>
      <t xml:space="preserve">
Поправка: МДС 81-35.2004, прил.1, т.2, п.1</t>
    </r>
  </si>
  <si>
    <r>
      <t>м08-03-593-19</t>
    </r>
    <r>
      <rPr>
        <i/>
        <sz val="10"/>
        <rFont val="Arial"/>
        <family val="2"/>
        <charset val="204"/>
      </rPr>
      <t xml:space="preserve">
Поправка: МДС 81-35.2004, прил.1, т.2, п.1</t>
    </r>
  </si>
  <si>
    <t xml:space="preserve">Составил   </t>
  </si>
  <si>
    <t>[должность,подпись(инициалы,фамилия)]</t>
  </si>
  <si>
    <t xml:space="preserve">Проверил   </t>
  </si>
  <si>
    <t xml:space="preserve">Составлен(а) в уровне текущих (прогнозных) цен Индексы к ФЕР-2017 (Стройинформресурс) февраль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</si>
</sst>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\-\ #,##0.00"/>
    <numFmt numFmtId="165" formatCode="mmmm"/>
    <numFmt numFmtId="166" formatCode="#,##0.00####;[Red]\-\ #,##0.00####"/>
  </numFmts>
  <fonts count="19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/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right"/>
    </xf>
    <xf numFmtId="165" fontId="11" fillId="0" borderId="0" xfId="0" applyNumberFormat="1" applyFont="1"/>
    <xf numFmtId="1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6" fontId="11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164" fontId="16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4" fontId="0" fillId="0" borderId="0" xfId="0" applyNumberFormat="1"/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166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/>
    </xf>
    <xf numFmtId="0" fontId="11" fillId="0" borderId="0" xfId="0" quotePrefix="1" applyFont="1" applyAlignment="1">
      <alignment horizontal="right" wrapText="1"/>
    </xf>
    <xf numFmtId="0" fontId="11" fillId="0" borderId="1" xfId="0" applyFont="1" applyBorder="1"/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top"/>
    </xf>
    <xf numFmtId="0" fontId="18" fillId="0" borderId="0" xfId="0" applyFont="1" applyAlignment="1">
      <alignment horizontal="left" wrapText="1"/>
    </xf>
    <xf numFmtId="164" fontId="18" fillId="0" borderId="0" xfId="0" applyNumberFormat="1" applyFont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3"/>
  <sheetViews>
    <sheetView tabSelected="1" view="pageBreakPreview" topLeftCell="A4" zoomScale="85" zoomScaleNormal="100" zoomScaleSheetLayoutView="85" workbookViewId="0">
      <selection activeCell="G267" sqref="G267:H267"/>
    </sheetView>
  </sheetViews>
  <sheetFormatPr defaultRowHeight="12.7" x14ac:dyDescent="0.4"/>
  <cols>
    <col min="1" max="1" width="5.703125" customWidth="1"/>
    <col min="2" max="2" width="11.703125" customWidth="1"/>
    <col min="3" max="3" width="40.703125" customWidth="1"/>
    <col min="4" max="5" width="11.703125" customWidth="1"/>
    <col min="6" max="10" width="12.703125" customWidth="1"/>
    <col min="15" max="36" width="0" hidden="1" customWidth="1"/>
  </cols>
  <sheetData>
    <row r="1" spans="1:10" s="9" customFormat="1" ht="11.35" x14ac:dyDescent="0.35">
      <c r="A1" s="9" t="str">
        <f>Source!B1</f>
        <v>Smeta.RU Flash  (495) 974-1589</v>
      </c>
    </row>
    <row r="2" spans="1:10" ht="13.7" x14ac:dyDescent="0.4">
      <c r="A2" s="10"/>
      <c r="B2" s="10"/>
      <c r="C2" s="10"/>
      <c r="D2" s="10"/>
      <c r="E2" s="10"/>
      <c r="F2" s="10"/>
      <c r="G2" s="10"/>
      <c r="H2" s="10"/>
      <c r="I2" s="10"/>
      <c r="J2" s="11" t="s">
        <v>571</v>
      </c>
    </row>
    <row r="3" spans="1:10" ht="16.350000000000001" x14ac:dyDescent="0.5">
      <c r="A3" s="12"/>
      <c r="B3" s="55" t="s">
        <v>569</v>
      </c>
      <c r="C3" s="55"/>
      <c r="D3" s="55"/>
      <c r="E3" s="55"/>
      <c r="F3" s="13"/>
      <c r="G3" s="55" t="s">
        <v>570</v>
      </c>
      <c r="H3" s="56"/>
      <c r="I3" s="56"/>
      <c r="J3" s="56"/>
    </row>
    <row r="4" spans="1:10" ht="13.7" x14ac:dyDescent="0.4">
      <c r="A4" s="13"/>
      <c r="B4" s="50"/>
      <c r="C4" s="50"/>
      <c r="D4" s="50"/>
      <c r="E4" s="50"/>
      <c r="F4" s="13"/>
      <c r="G4" s="50"/>
      <c r="H4" s="56"/>
      <c r="I4" s="56"/>
      <c r="J4" s="56"/>
    </row>
    <row r="5" spans="1:10" ht="13.7" x14ac:dyDescent="0.4">
      <c r="A5" s="14"/>
      <c r="B5" s="14"/>
      <c r="C5" s="15"/>
      <c r="D5" s="15"/>
      <c r="E5" s="15"/>
      <c r="F5" s="13"/>
      <c r="G5" s="16"/>
      <c r="H5" s="15"/>
      <c r="I5" s="15"/>
      <c r="J5" s="15"/>
    </row>
    <row r="6" spans="1:10" ht="13.7" x14ac:dyDescent="0.4">
      <c r="A6" s="16"/>
      <c r="B6" s="50" t="str">
        <f>CONCATENATE("______________________ ", IF(Source!AL12&lt;&gt;"", Source!AL12, ""))</f>
        <v xml:space="preserve">______________________ </v>
      </c>
      <c r="C6" s="50"/>
      <c r="D6" s="50"/>
      <c r="E6" s="50"/>
      <c r="F6" s="13"/>
      <c r="G6" s="50" t="str">
        <f>CONCATENATE("______________________ ", IF(Source!AH12&lt;&gt;"", Source!AH12, ""))</f>
        <v xml:space="preserve">______________________ </v>
      </c>
      <c r="H6" s="56"/>
      <c r="I6" s="56"/>
      <c r="J6" s="56"/>
    </row>
    <row r="7" spans="1:10" ht="13.7" x14ac:dyDescent="0.4">
      <c r="A7" s="17"/>
      <c r="B7" s="51" t="s">
        <v>572</v>
      </c>
      <c r="C7" s="51"/>
      <c r="D7" s="51"/>
      <c r="E7" s="51"/>
      <c r="F7" s="13"/>
      <c r="G7" s="51" t="s">
        <v>572</v>
      </c>
      <c r="H7" s="52"/>
      <c r="I7" s="52"/>
      <c r="J7" s="52"/>
    </row>
    <row r="9" spans="1:10" ht="13.7" x14ac:dyDescent="0.4">
      <c r="A9" s="13"/>
      <c r="B9" s="13"/>
      <c r="C9" s="13"/>
      <c r="D9" s="13"/>
      <c r="E9" s="13"/>
      <c r="F9" s="13"/>
      <c r="G9" s="13"/>
      <c r="H9" s="13"/>
      <c r="I9" s="13"/>
      <c r="J9" s="11"/>
    </row>
    <row r="10" spans="1:10" ht="15.35" x14ac:dyDescent="0.5">
      <c r="A10" s="53"/>
      <c r="B10" s="53"/>
      <c r="C10" s="53"/>
      <c r="D10" s="53"/>
      <c r="E10" s="53"/>
      <c r="F10" s="53"/>
      <c r="G10" s="53"/>
      <c r="H10" s="53"/>
      <c r="I10" s="53"/>
      <c r="J10" s="53"/>
    </row>
    <row r="11" spans="1:10" x14ac:dyDescent="0.4">
      <c r="A11" s="45" t="s">
        <v>573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3.7" x14ac:dyDescent="0.4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35" x14ac:dyDescent="0.5">
      <c r="A13" s="53" t="str">
        <f>CONCATENATE( "ЛОКАЛЬНАЯ СМЕТА № ",IF(Source!F20&lt;&gt;"Новая локальная смета", Source!F20, ""))</f>
        <v xml:space="preserve">ЛОКАЛЬНАЯ СМЕТА № 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0" x14ac:dyDescent="0.4">
      <c r="A14" s="54" t="s">
        <v>574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3.7" x14ac:dyDescent="0.4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7.7" hidden="1" x14ac:dyDescent="0.55000000000000004">
      <c r="A16" s="57" t="str">
        <f>IF(Source!G20&lt;&gt;"Новая локальная смета", Source!G20, "")</f>
        <v/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3.7" hidden="1" x14ac:dyDescent="0.4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7.7" x14ac:dyDescent="0.55000000000000004">
      <c r="A18" s="58" t="str">
        <f>IF(Source!G12&lt;&gt;"Новый объект", Source!G12, "")</f>
        <v>Выполнение работ по отделке жилого номера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0" x14ac:dyDescent="0.4">
      <c r="A19" s="54" t="s">
        <v>575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3.7" x14ac:dyDescent="0.4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3.7" x14ac:dyDescent="0.4">
      <c r="A21" s="42" t="str">
        <f>CONCATENATE( "Основание: ", Source!J20)</f>
        <v xml:space="preserve">Основание: 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3.7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3.7" x14ac:dyDescent="0.4">
      <c r="A23" s="13"/>
      <c r="B23" s="13"/>
      <c r="C23" s="13"/>
      <c r="D23" s="13"/>
      <c r="E23" s="13"/>
      <c r="F23" s="13"/>
      <c r="G23" s="13"/>
      <c r="H23" s="18" t="s">
        <v>576</v>
      </c>
      <c r="I23" s="18" t="s">
        <v>577</v>
      </c>
      <c r="J23" s="13"/>
    </row>
    <row r="24" spans="1:10" ht="13.7" x14ac:dyDescent="0.4">
      <c r="A24" s="13"/>
      <c r="B24" s="13"/>
      <c r="C24" s="13"/>
      <c r="D24" s="13"/>
      <c r="E24" s="13"/>
      <c r="F24" s="13"/>
      <c r="G24" s="13"/>
      <c r="H24" s="18" t="s">
        <v>578</v>
      </c>
      <c r="I24" s="18" t="s">
        <v>578</v>
      </c>
      <c r="J24" s="13"/>
    </row>
    <row r="25" spans="1:10" ht="13.7" x14ac:dyDescent="0.4">
      <c r="A25" s="13"/>
      <c r="B25" s="13"/>
      <c r="C25" s="13"/>
      <c r="D25" s="13"/>
      <c r="E25" s="50" t="s">
        <v>579</v>
      </c>
      <c r="F25" s="50"/>
      <c r="G25" s="50"/>
      <c r="H25" s="19">
        <f>SUM(O32:O281)/1000</f>
        <v>59.404960000000003</v>
      </c>
      <c r="I25" s="19">
        <f>(Source!F242/1000)</f>
        <v>494.52501000000001</v>
      </c>
      <c r="J25" s="13" t="s">
        <v>580</v>
      </c>
    </row>
    <row r="26" spans="1:10" ht="13.7" x14ac:dyDescent="0.4">
      <c r="A26" s="13"/>
      <c r="B26" s="13"/>
      <c r="C26" s="13"/>
      <c r="D26" s="13"/>
      <c r="E26" s="50" t="s">
        <v>581</v>
      </c>
      <c r="F26" s="50"/>
      <c r="G26" s="50"/>
      <c r="H26" s="19">
        <f>I26</f>
        <v>338.47022533199993</v>
      </c>
      <c r="I26" s="19">
        <f>(Source!F237+Source!F238)</f>
        <v>338.47022533199993</v>
      </c>
      <c r="J26" s="13" t="s">
        <v>582</v>
      </c>
    </row>
    <row r="27" spans="1:10" ht="13.7" x14ac:dyDescent="0.4">
      <c r="A27" s="13"/>
      <c r="B27" s="13"/>
      <c r="C27" s="13"/>
      <c r="D27" s="13"/>
      <c r="E27" s="50" t="s">
        <v>583</v>
      </c>
      <c r="F27" s="50"/>
      <c r="G27" s="50"/>
      <c r="H27" s="19">
        <f>SUM(Q32:Q281)/1000</f>
        <v>3.0573099999999998</v>
      </c>
      <c r="I27" s="19">
        <f>(Source!F230+ Source!F229)/1000</f>
        <v>84.019570000000002</v>
      </c>
      <c r="J27" s="13" t="s">
        <v>580</v>
      </c>
    </row>
    <row r="28" spans="1:10" ht="13.7" x14ac:dyDescent="0.4">
      <c r="A28" s="13"/>
      <c r="B28" s="13"/>
      <c r="C28" s="13"/>
      <c r="D28" s="13"/>
      <c r="E28" s="13"/>
      <c r="F28" s="13"/>
      <c r="G28" s="13"/>
      <c r="H28" s="10"/>
      <c r="I28" s="19"/>
      <c r="J28" s="13"/>
    </row>
    <row r="29" spans="1:10" ht="13.7" x14ac:dyDescent="0.4">
      <c r="A29" s="13" t="s">
        <v>627</v>
      </c>
      <c r="B29" s="13"/>
      <c r="C29" s="13"/>
      <c r="D29" s="20"/>
      <c r="E29" s="21"/>
      <c r="F29" s="13"/>
      <c r="G29" s="13"/>
      <c r="H29" s="13"/>
      <c r="I29" s="13"/>
      <c r="J29" s="13"/>
    </row>
    <row r="30" spans="1:10" ht="68.349999999999994" x14ac:dyDescent="0.4">
      <c r="A30" s="22" t="s">
        <v>584</v>
      </c>
      <c r="B30" s="22" t="s">
        <v>585</v>
      </c>
      <c r="C30" s="22" t="s">
        <v>586</v>
      </c>
      <c r="D30" s="22" t="s">
        <v>587</v>
      </c>
      <c r="E30" s="22" t="s">
        <v>588</v>
      </c>
      <c r="F30" s="22" t="s">
        <v>589</v>
      </c>
      <c r="G30" s="23" t="s">
        <v>590</v>
      </c>
      <c r="H30" s="22" t="s">
        <v>591</v>
      </c>
      <c r="I30" s="22" t="s">
        <v>592</v>
      </c>
      <c r="J30" s="22" t="s">
        <v>593</v>
      </c>
    </row>
    <row r="31" spans="1:10" ht="13.7" x14ac:dyDescent="0.4">
      <c r="A31" s="22">
        <v>1</v>
      </c>
      <c r="B31" s="22">
        <v>2</v>
      </c>
      <c r="C31" s="22">
        <v>3</v>
      </c>
      <c r="D31" s="22">
        <v>4</v>
      </c>
      <c r="E31" s="22">
        <v>5</v>
      </c>
      <c r="F31" s="22">
        <v>6</v>
      </c>
      <c r="G31" s="22">
        <v>7</v>
      </c>
      <c r="H31" s="22">
        <v>8</v>
      </c>
      <c r="I31" s="22">
        <v>9</v>
      </c>
      <c r="J31" s="22">
        <v>10</v>
      </c>
    </row>
    <row r="33" spans="1:21" ht="16.350000000000001" x14ac:dyDescent="0.5">
      <c r="A33" s="48" t="str">
        <f>CONCATENATE("Раздел: ",IF(Source!G24&lt;&gt;"Новый раздел", Source!G24, ""))</f>
        <v>Раздел: Демонтажные работы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21" ht="77" x14ac:dyDescent="0.45">
      <c r="A34" s="24" t="str">
        <f>Source!E28</f>
        <v>1</v>
      </c>
      <c r="B34" s="25" t="s">
        <v>594</v>
      </c>
      <c r="C34" s="25" t="str">
        <f>Source!G28</f>
        <v>Демонтаж светильников с лампами накаливания</v>
      </c>
      <c r="D34" s="26" t="str">
        <f>Source!H28</f>
        <v>100 ШТ</v>
      </c>
      <c r="E34" s="10">
        <f>Source!I28</f>
        <v>0.02</v>
      </c>
      <c r="F34" s="28"/>
      <c r="G34" s="27"/>
      <c r="H34" s="19"/>
      <c r="I34" s="27" t="str">
        <f>Source!BO28</f>
        <v>67-4-3</v>
      </c>
      <c r="J34" s="19"/>
      <c r="R34">
        <f>ROUND((Source!FX28/100)*((ROUND(Source!AF28*Source!I28, 2)+ROUND(Source!AE28*Source!I28, 2))), 2)</f>
        <v>1.01</v>
      </c>
      <c r="S34">
        <f>Source!X28</f>
        <v>28.13</v>
      </c>
      <c r="T34">
        <f>ROUND((Source!FY28/100)*((ROUND(Source!AF28*Source!I28, 2)+ROUND(Source!AE28*Source!I28, 2))), 2)</f>
        <v>0.77</v>
      </c>
      <c r="U34">
        <f>Source!Y28</f>
        <v>21.51</v>
      </c>
    </row>
    <row r="35" spans="1:21" x14ac:dyDescent="0.4">
      <c r="C35" s="29" t="str">
        <f>"Объем: "&amp;Source!I28&amp;"=(2)/"&amp;"100"</f>
        <v>Объем: 0,02=(2)/100</v>
      </c>
    </row>
    <row r="36" spans="1:21" ht="14" x14ac:dyDescent="0.45">
      <c r="A36" s="24"/>
      <c r="B36" s="25"/>
      <c r="C36" s="25" t="s">
        <v>595</v>
      </c>
      <c r="D36" s="26"/>
      <c r="E36" s="10"/>
      <c r="F36" s="28">
        <f>Source!AO28</f>
        <v>49.3</v>
      </c>
      <c r="G36" s="27" t="str">
        <f>Source!DG28</f>
        <v>)*1,2</v>
      </c>
      <c r="H36" s="19">
        <f>ROUND(Source!AF28*Source!I28, 2)</f>
        <v>1.18</v>
      </c>
      <c r="I36" s="27">
        <f>IF(Source!BA28&lt;&gt; 0, Source!BA28, 1)</f>
        <v>27.74</v>
      </c>
      <c r="J36" s="19">
        <f>Source!S28</f>
        <v>32.82</v>
      </c>
      <c r="Q36">
        <f>ROUND(Source!AF28*Source!I28, 2)</f>
        <v>1.18</v>
      </c>
    </row>
    <row r="37" spans="1:21" ht="14" x14ac:dyDescent="0.45">
      <c r="A37" s="24"/>
      <c r="B37" s="25"/>
      <c r="C37" s="25" t="s">
        <v>596</v>
      </c>
      <c r="D37" s="26"/>
      <c r="E37" s="10"/>
      <c r="F37" s="28">
        <f>Source!AM28</f>
        <v>0.94</v>
      </c>
      <c r="G37" s="27" t="str">
        <f>Source!DE28</f>
        <v>)*1,2</v>
      </c>
      <c r="H37" s="19">
        <f>ROUND(Source!AD28*Source!I28, 2)</f>
        <v>0.02</v>
      </c>
      <c r="I37" s="27">
        <f>IF(Source!BB28&lt;&gt; 0, Source!BB28, 1)</f>
        <v>13.32</v>
      </c>
      <c r="J37" s="19">
        <f>Source!Q28</f>
        <v>0.3</v>
      </c>
    </row>
    <row r="38" spans="1:21" ht="14" x14ac:dyDescent="0.45">
      <c r="A38" s="24"/>
      <c r="B38" s="25"/>
      <c r="C38" s="25" t="s">
        <v>597</v>
      </c>
      <c r="D38" s="26"/>
      <c r="E38" s="10"/>
      <c r="F38" s="28">
        <f>Source!AN28</f>
        <v>0.41</v>
      </c>
      <c r="G38" s="27" t="str">
        <f>Source!DF28</f>
        <v>)*1,2</v>
      </c>
      <c r="H38" s="30">
        <f>ROUND(Source!AE28*Source!I28, 2)</f>
        <v>0.01</v>
      </c>
      <c r="I38" s="27">
        <f>IF(Source!BS28&lt;&gt; 0, Source!BS28, 1)</f>
        <v>27.74</v>
      </c>
      <c r="J38" s="30">
        <f>Source!R28</f>
        <v>0.27</v>
      </c>
      <c r="Q38">
        <f>ROUND(Source!AE28*Source!I28, 2)</f>
        <v>0.01</v>
      </c>
    </row>
    <row r="39" spans="1:21" ht="14" x14ac:dyDescent="0.45">
      <c r="A39" s="24"/>
      <c r="B39" s="25"/>
      <c r="C39" s="25" t="s">
        <v>598</v>
      </c>
      <c r="D39" s="26" t="s">
        <v>599</v>
      </c>
      <c r="E39" s="10">
        <f>Source!BZ28</f>
        <v>85</v>
      </c>
      <c r="F39" s="28"/>
      <c r="G39" s="27"/>
      <c r="H39" s="19">
        <f>SUM(R34:R38)</f>
        <v>1.01</v>
      </c>
      <c r="I39" s="27">
        <f>Source!AT28</f>
        <v>85</v>
      </c>
      <c r="J39" s="19">
        <f>SUM(S34:S38)</f>
        <v>28.13</v>
      </c>
    </row>
    <row r="40" spans="1:21" ht="14" x14ac:dyDescent="0.45">
      <c r="A40" s="24"/>
      <c r="B40" s="25"/>
      <c r="C40" s="25" t="s">
        <v>600</v>
      </c>
      <c r="D40" s="26" t="s">
        <v>599</v>
      </c>
      <c r="E40" s="10">
        <f>Source!CA28</f>
        <v>65</v>
      </c>
      <c r="F40" s="28"/>
      <c r="G40" s="27"/>
      <c r="H40" s="19">
        <f>SUM(T34:T39)</f>
        <v>0.77</v>
      </c>
      <c r="I40" s="27">
        <f>Source!AU28</f>
        <v>65</v>
      </c>
      <c r="J40" s="19">
        <f>SUM(U34:U39)</f>
        <v>21.51</v>
      </c>
    </row>
    <row r="41" spans="1:21" ht="14" x14ac:dyDescent="0.45">
      <c r="A41" s="33"/>
      <c r="B41" s="34"/>
      <c r="C41" s="34" t="s">
        <v>601</v>
      </c>
      <c r="D41" s="35" t="s">
        <v>602</v>
      </c>
      <c r="E41" s="36">
        <f>Source!AQ28</f>
        <v>6.32</v>
      </c>
      <c r="F41" s="37"/>
      <c r="G41" s="38" t="str">
        <f>Source!DI28</f>
        <v>)*1,2</v>
      </c>
      <c r="H41" s="39">
        <f>Source!U28</f>
        <v>0.15168000000000001</v>
      </c>
      <c r="I41" s="38"/>
      <c r="J41" s="39"/>
    </row>
    <row r="42" spans="1:21" ht="13.7" x14ac:dyDescent="0.4">
      <c r="C42" s="31" t="s">
        <v>603</v>
      </c>
      <c r="G42" s="47">
        <f>ROUND(Source!AC28*Source!I28, 2)+ROUND(Source!AF28*Source!I28, 2)+ROUND(Source!AD28*Source!I28, 2)+SUM(H39:H40)</f>
        <v>2.98</v>
      </c>
      <c r="H42" s="47"/>
      <c r="I42" s="47">
        <f>Source!P28+Source!Q28+Source!S28+SUM(J39:J40)</f>
        <v>82.759999999999991</v>
      </c>
      <c r="J42" s="47"/>
      <c r="O42" s="32">
        <f>G42</f>
        <v>2.98</v>
      </c>
      <c r="P42" s="32">
        <f>I42</f>
        <v>82.759999999999991</v>
      </c>
    </row>
    <row r="43" spans="1:21" ht="90.7" x14ac:dyDescent="0.45">
      <c r="A43" s="24" t="str">
        <f>Source!E29</f>
        <v>2</v>
      </c>
      <c r="B43" s="25" t="s">
        <v>604</v>
      </c>
      <c r="C43" s="25" t="str">
        <f>Source!G29</f>
        <v>Разборка деревянных заполнений проемов дверных и воротных</v>
      </c>
      <c r="D43" s="26" t="str">
        <f>Source!H29</f>
        <v>100 м2</v>
      </c>
      <c r="E43" s="10">
        <f>Source!I29</f>
        <v>5.2499999999999998E-2</v>
      </c>
      <c r="F43" s="28"/>
      <c r="G43" s="27"/>
      <c r="H43" s="19"/>
      <c r="I43" s="27" t="str">
        <f>Source!BO29</f>
        <v>46-04-012-03</v>
      </c>
      <c r="J43" s="19"/>
      <c r="R43">
        <f>ROUND((Source!FX29/100)*((ROUND(Source!AF29*Source!I29, 2)+ROUND(Source!AE29*Source!I29, 2))), 2)</f>
        <v>58.94</v>
      </c>
      <c r="S43">
        <f>Source!X29</f>
        <v>1635.19</v>
      </c>
      <c r="T43">
        <f>ROUND((Source!FY29/100)*((ROUND(Source!AF29*Source!I29, 2)+ROUND(Source!AE29*Source!I29, 2))), 2)</f>
        <v>35.43</v>
      </c>
      <c r="U43">
        <f>Source!Y29</f>
        <v>991.03</v>
      </c>
    </row>
    <row r="44" spans="1:21" x14ac:dyDescent="0.4">
      <c r="C44" s="29" t="str">
        <f>"Объем: "&amp;Source!I29&amp;"=(0,9*"&amp;"2,1+"&amp;"1,6*"&amp;"2,1)/"&amp;"100"</f>
        <v>Объем: 0,0525=(0,9*2,1+1,6*2,1)/100</v>
      </c>
    </row>
    <row r="45" spans="1:21" ht="14" x14ac:dyDescent="0.45">
      <c r="A45" s="24"/>
      <c r="B45" s="25"/>
      <c r="C45" s="25" t="s">
        <v>595</v>
      </c>
      <c r="D45" s="26"/>
      <c r="E45" s="10"/>
      <c r="F45" s="28">
        <f>Source!AO29</f>
        <v>840.63</v>
      </c>
      <c r="G45" s="27" t="str">
        <f>Source!DG29</f>
        <v>)*1,2</v>
      </c>
      <c r="H45" s="19">
        <f>ROUND(Source!AF29*Source!I29, 2)</f>
        <v>52.96</v>
      </c>
      <c r="I45" s="27">
        <f>IF(Source!BA29&lt;&gt; 0, Source!BA29, 1)</f>
        <v>27.74</v>
      </c>
      <c r="J45" s="19">
        <f>Source!S29</f>
        <v>1469.1</v>
      </c>
      <c r="Q45">
        <f>ROUND(Source!AF29*Source!I29, 2)</f>
        <v>52.96</v>
      </c>
    </row>
    <row r="46" spans="1:21" ht="14" x14ac:dyDescent="0.45">
      <c r="A46" s="24"/>
      <c r="B46" s="25"/>
      <c r="C46" s="25" t="s">
        <v>596</v>
      </c>
      <c r="D46" s="26"/>
      <c r="E46" s="10"/>
      <c r="F46" s="28">
        <f>Source!AM29</f>
        <v>241.95</v>
      </c>
      <c r="G46" s="27" t="str">
        <f>Source!DE29</f>
        <v>)*1,2</v>
      </c>
      <c r="H46" s="19">
        <f>ROUND(Source!AD29*Source!I29, 2)</f>
        <v>15.24</v>
      </c>
      <c r="I46" s="27">
        <f>IF(Source!BB29&lt;&gt; 0, Source!BB29, 1)</f>
        <v>13.32</v>
      </c>
      <c r="J46" s="19">
        <f>Source!Q29</f>
        <v>203.03</v>
      </c>
    </row>
    <row r="47" spans="1:21" ht="14" x14ac:dyDescent="0.45">
      <c r="A47" s="24"/>
      <c r="B47" s="25"/>
      <c r="C47" s="25" t="s">
        <v>597</v>
      </c>
      <c r="D47" s="26"/>
      <c r="E47" s="10"/>
      <c r="F47" s="28">
        <f>Source!AN29</f>
        <v>104.49</v>
      </c>
      <c r="G47" s="27" t="str">
        <f>Source!DF29</f>
        <v>)*1,2</v>
      </c>
      <c r="H47" s="30">
        <f>ROUND(Source!AE29*Source!I29, 2)</f>
        <v>6.58</v>
      </c>
      <c r="I47" s="27">
        <f>IF(Source!BS29&lt;&gt; 0, Source!BS29, 1)</f>
        <v>27.74</v>
      </c>
      <c r="J47" s="30">
        <f>Source!R29</f>
        <v>182.61</v>
      </c>
      <c r="Q47">
        <f>ROUND(Source!AE29*Source!I29, 2)</f>
        <v>6.58</v>
      </c>
    </row>
    <row r="48" spans="1:21" ht="14" x14ac:dyDescent="0.45">
      <c r="A48" s="24"/>
      <c r="B48" s="25"/>
      <c r="C48" s="25" t="s">
        <v>598</v>
      </c>
      <c r="D48" s="26" t="s">
        <v>599</v>
      </c>
      <c r="E48" s="10">
        <f>Source!BZ29</f>
        <v>110</v>
      </c>
      <c r="F48" s="49" t="str">
        <f>CONCATENATE(" )", Source!DL29, Source!FT29, "=", Source!FX29, "%")</f>
        <v xml:space="preserve"> )*0,9=99%</v>
      </c>
      <c r="G48" s="49"/>
      <c r="H48" s="19">
        <f>SUM(R43:R47)</f>
        <v>58.94</v>
      </c>
      <c r="I48" s="27">
        <f>Source!AT29</f>
        <v>99</v>
      </c>
      <c r="J48" s="19">
        <f>SUM(S43:S47)</f>
        <v>1635.19</v>
      </c>
    </row>
    <row r="49" spans="1:21" ht="42.75" customHeight="1" x14ac:dyDescent="0.45">
      <c r="A49" s="24"/>
      <c r="B49" s="25"/>
      <c r="C49" s="25" t="s">
        <v>600</v>
      </c>
      <c r="D49" s="26" t="s">
        <v>599</v>
      </c>
      <c r="E49" s="10">
        <f>Source!CA29</f>
        <v>70</v>
      </c>
      <c r="F49" s="49" t="str">
        <f>CONCATENATE(" )", Source!DM29, Source!FU29, "=", Source!FY29, "%")</f>
        <v xml:space="preserve"> )*0,85=59,5%</v>
      </c>
      <c r="G49" s="49"/>
      <c r="H49" s="19">
        <f>SUM(T43:T48)</f>
        <v>35.43</v>
      </c>
      <c r="I49" s="27">
        <f>Source!AU29</f>
        <v>60</v>
      </c>
      <c r="J49" s="19">
        <f>SUM(U43:U48)</f>
        <v>991.03</v>
      </c>
    </row>
    <row r="50" spans="1:21" ht="14" x14ac:dyDescent="0.45">
      <c r="A50" s="33"/>
      <c r="B50" s="34"/>
      <c r="C50" s="34" t="s">
        <v>601</v>
      </c>
      <c r="D50" s="35" t="s">
        <v>602</v>
      </c>
      <c r="E50" s="36">
        <f>Source!AQ29</f>
        <v>103.91</v>
      </c>
      <c r="F50" s="37"/>
      <c r="G50" s="38" t="str">
        <f>Source!DI29</f>
        <v>)*1,2</v>
      </c>
      <c r="H50" s="39">
        <f>Source!U29</f>
        <v>6.5463299999999993</v>
      </c>
      <c r="I50" s="38"/>
      <c r="J50" s="39"/>
    </row>
    <row r="51" spans="1:21" ht="13.7" x14ac:dyDescent="0.4">
      <c r="C51" s="31" t="s">
        <v>603</v>
      </c>
      <c r="G51" s="47">
        <f>ROUND(Source!AC29*Source!I29, 2)+ROUND(Source!AF29*Source!I29, 2)+ROUND(Source!AD29*Source!I29, 2)+SUM(H48:H49)</f>
        <v>162.57</v>
      </c>
      <c r="H51" s="47"/>
      <c r="I51" s="47">
        <f>Source!P29+Source!Q29+Source!S29+SUM(J48:J49)</f>
        <v>4298.3500000000004</v>
      </c>
      <c r="J51" s="47"/>
      <c r="O51" s="32">
        <f>G51</f>
        <v>162.57</v>
      </c>
      <c r="P51" s="32">
        <f>I51</f>
        <v>4298.3500000000004</v>
      </c>
    </row>
    <row r="52" spans="1:21" ht="77" x14ac:dyDescent="0.45">
      <c r="A52" s="24" t="str">
        <f>Source!E30</f>
        <v>3</v>
      </c>
      <c r="B52" s="25" t="s">
        <v>605</v>
      </c>
      <c r="C52" s="25" t="str">
        <f>Source!G30</f>
        <v>Демонтаж умывальников и раковин</v>
      </c>
      <c r="D52" s="26" t="str">
        <f>Source!H30</f>
        <v>100 ШТ</v>
      </c>
      <c r="E52" s="10">
        <f>Source!I30</f>
        <v>0.01</v>
      </c>
      <c r="F52" s="28"/>
      <c r="G52" s="27"/>
      <c r="H52" s="19"/>
      <c r="I52" s="27" t="str">
        <f>Source!BO30</f>
        <v>65-4-1</v>
      </c>
      <c r="J52" s="19"/>
      <c r="R52">
        <f>ROUND((Source!FX30/100)*((ROUND(Source!AF30*Source!I30, 2)+ROUND(Source!AE30*Source!I30, 2))), 2)</f>
        <v>3.91</v>
      </c>
      <c r="S52">
        <f>Source!X30</f>
        <v>108.65</v>
      </c>
      <c r="T52">
        <f>ROUND((Source!FY30/100)*((ROUND(Source!AF30*Source!I30, 2)+ROUND(Source!AE30*Source!I30, 2))), 2)</f>
        <v>2.65</v>
      </c>
      <c r="U52">
        <f>Source!Y30</f>
        <v>73.42</v>
      </c>
    </row>
    <row r="53" spans="1:21" x14ac:dyDescent="0.4">
      <c r="C53" s="29" t="str">
        <f>"Объем: "&amp;Source!I30&amp;"=(1)/"&amp;"100"</f>
        <v>Объем: 0,01=(1)/100</v>
      </c>
    </row>
    <row r="54" spans="1:21" ht="14" x14ac:dyDescent="0.45">
      <c r="A54" s="24"/>
      <c r="B54" s="25"/>
      <c r="C54" s="25" t="s">
        <v>595</v>
      </c>
      <c r="D54" s="26"/>
      <c r="E54" s="10"/>
      <c r="F54" s="28">
        <f>Source!AO30</f>
        <v>437.59</v>
      </c>
      <c r="G54" s="27" t="str">
        <f>Source!DG30</f>
        <v>)*1,2</v>
      </c>
      <c r="H54" s="19">
        <f>ROUND(Source!AF30*Source!I30, 2)</f>
        <v>5.25</v>
      </c>
      <c r="I54" s="27">
        <f>IF(Source!BA30&lt;&gt; 0, Source!BA30, 1)</f>
        <v>27.74</v>
      </c>
      <c r="J54" s="19">
        <f>Source!S30</f>
        <v>145.66</v>
      </c>
      <c r="Q54">
        <f>ROUND(Source!AF30*Source!I30, 2)</f>
        <v>5.25</v>
      </c>
    </row>
    <row r="55" spans="1:21" ht="14" x14ac:dyDescent="0.45">
      <c r="A55" s="24"/>
      <c r="B55" s="25"/>
      <c r="C55" s="25" t="s">
        <v>596</v>
      </c>
      <c r="D55" s="26"/>
      <c r="E55" s="10"/>
      <c r="F55" s="28">
        <f>Source!AM30</f>
        <v>8.1300000000000008</v>
      </c>
      <c r="G55" s="27" t="str">
        <f>Source!DE30</f>
        <v>)*1,2</v>
      </c>
      <c r="H55" s="19">
        <f>ROUND(Source!AD30*Source!I30, 2)</f>
        <v>0.1</v>
      </c>
      <c r="I55" s="27">
        <f>IF(Source!BB30&lt;&gt; 0, Source!BB30, 1)</f>
        <v>13.32</v>
      </c>
      <c r="J55" s="19">
        <f>Source!Q30</f>
        <v>1.3</v>
      </c>
    </row>
    <row r="56" spans="1:21" ht="14" x14ac:dyDescent="0.45">
      <c r="A56" s="24"/>
      <c r="B56" s="25"/>
      <c r="C56" s="25" t="s">
        <v>597</v>
      </c>
      <c r="D56" s="26"/>
      <c r="E56" s="10"/>
      <c r="F56" s="28">
        <f>Source!AN30</f>
        <v>3.51</v>
      </c>
      <c r="G56" s="27" t="str">
        <f>Source!DF30</f>
        <v>)*1,2</v>
      </c>
      <c r="H56" s="30">
        <f>ROUND(Source!AE30*Source!I30, 2)</f>
        <v>0.04</v>
      </c>
      <c r="I56" s="27">
        <f>IF(Source!BS30&lt;&gt; 0, Source!BS30, 1)</f>
        <v>27.74</v>
      </c>
      <c r="J56" s="30">
        <f>Source!R30</f>
        <v>1.17</v>
      </c>
      <c r="Q56">
        <f>ROUND(Source!AE30*Source!I30, 2)</f>
        <v>0.04</v>
      </c>
    </row>
    <row r="57" spans="1:21" ht="27.35" x14ac:dyDescent="0.45">
      <c r="A57" s="24" t="str">
        <f>Source!E31</f>
        <v>3,1</v>
      </c>
      <c r="B57" s="25" t="str">
        <f>Source!F31</f>
        <v>01.7.07.07</v>
      </c>
      <c r="C57" s="25" t="str">
        <f>Source!G31</f>
        <v>Строительный мусор и масса возвратных материалов</v>
      </c>
      <c r="D57" s="26" t="str">
        <f>Source!H31</f>
        <v>т</v>
      </c>
      <c r="E57" s="10">
        <f>Source!I31</f>
        <v>1.8200000000000001E-2</v>
      </c>
      <c r="F57" s="28">
        <f>Source!AK31</f>
        <v>0</v>
      </c>
      <c r="G57" s="40" t="s">
        <v>3</v>
      </c>
      <c r="H57" s="19">
        <f>ROUND(Source!AC31*Source!I31, 2)+ROUND(Source!AD31*Source!I31, 2)+ROUND(Source!AF31*Source!I31, 2)</f>
        <v>0</v>
      </c>
      <c r="I57" s="27">
        <f>IF(Source!BC31&lt;&gt; 0, Source!BC31, 1)</f>
        <v>7.21</v>
      </c>
      <c r="J57" s="19">
        <f>Source!O31</f>
        <v>0</v>
      </c>
      <c r="R57">
        <f>ROUND((Source!FX31/100)*((ROUND(Source!AF31*Source!I31, 2)+ROUND(Source!AE31*Source!I31, 2))), 2)</f>
        <v>0</v>
      </c>
      <c r="S57">
        <f>Source!X31</f>
        <v>0</v>
      </c>
      <c r="T57">
        <f>ROUND((Source!FY31/100)*((ROUND(Source!AF31*Source!I31, 2)+ROUND(Source!AE31*Source!I31, 2))), 2)</f>
        <v>0</v>
      </c>
      <c r="U57">
        <f>Source!Y31</f>
        <v>0</v>
      </c>
    </row>
    <row r="58" spans="1:21" ht="14" x14ac:dyDescent="0.45">
      <c r="A58" s="24"/>
      <c r="B58" s="25"/>
      <c r="C58" s="25" t="s">
        <v>598</v>
      </c>
      <c r="D58" s="26" t="s">
        <v>599</v>
      </c>
      <c r="E58" s="10">
        <f>Source!BZ30</f>
        <v>74</v>
      </c>
      <c r="F58" s="28"/>
      <c r="G58" s="27"/>
      <c r="H58" s="19">
        <f>SUM(R52:R57)</f>
        <v>3.91</v>
      </c>
      <c r="I58" s="27">
        <f>Source!AT30</f>
        <v>74</v>
      </c>
      <c r="J58" s="19">
        <f>SUM(S52:S57)</f>
        <v>108.65</v>
      </c>
    </row>
    <row r="59" spans="1:21" ht="14" x14ac:dyDescent="0.45">
      <c r="A59" s="24"/>
      <c r="B59" s="25"/>
      <c r="C59" s="25" t="s">
        <v>600</v>
      </c>
      <c r="D59" s="26" t="s">
        <v>599</v>
      </c>
      <c r="E59" s="10">
        <f>Source!CA30</f>
        <v>50</v>
      </c>
      <c r="F59" s="28"/>
      <c r="G59" s="27"/>
      <c r="H59" s="19">
        <f>SUM(T52:T58)</f>
        <v>2.65</v>
      </c>
      <c r="I59" s="27">
        <f>Source!AU30</f>
        <v>50</v>
      </c>
      <c r="J59" s="19">
        <f>SUM(U52:U58)</f>
        <v>73.42</v>
      </c>
    </row>
    <row r="60" spans="1:21" ht="14" x14ac:dyDescent="0.45">
      <c r="A60" s="33"/>
      <c r="B60" s="34"/>
      <c r="C60" s="34" t="s">
        <v>601</v>
      </c>
      <c r="D60" s="35" t="s">
        <v>602</v>
      </c>
      <c r="E60" s="36">
        <f>Source!AQ30</f>
        <v>51.3</v>
      </c>
      <c r="F60" s="37"/>
      <c r="G60" s="38" t="str">
        <f>Source!DI30</f>
        <v>)*1,2</v>
      </c>
      <c r="H60" s="39">
        <f>Source!U30</f>
        <v>0.61559999999999993</v>
      </c>
      <c r="I60" s="38"/>
      <c r="J60" s="39"/>
    </row>
    <row r="61" spans="1:21" ht="13.7" x14ac:dyDescent="0.4">
      <c r="C61" s="31" t="s">
        <v>603</v>
      </c>
      <c r="G61" s="47">
        <f>ROUND(Source!AC30*Source!I30, 2)+ROUND(Source!AF30*Source!I30, 2)+ROUND(Source!AD30*Source!I30, 2)+SUM(H57:H59)</f>
        <v>11.91</v>
      </c>
      <c r="H61" s="47"/>
      <c r="I61" s="47">
        <f>Source!P30+Source!Q30+Source!S30+SUM(J57:J59)</f>
        <v>329.03</v>
      </c>
      <c r="J61" s="47"/>
      <c r="O61" s="32">
        <f>G61</f>
        <v>11.91</v>
      </c>
      <c r="P61" s="32">
        <f>I61</f>
        <v>329.03</v>
      </c>
    </row>
    <row r="62" spans="1:21" ht="77" x14ac:dyDescent="0.45">
      <c r="A62" s="24" t="str">
        <f>Source!E32</f>
        <v>4</v>
      </c>
      <c r="B62" s="25" t="s">
        <v>606</v>
      </c>
      <c r="C62" s="25" t="str">
        <f>Source!G32</f>
        <v>Разборка покрытий полов из линолеума и релина</v>
      </c>
      <c r="D62" s="26" t="str">
        <f>Source!H32</f>
        <v>100 м2</v>
      </c>
      <c r="E62" s="10">
        <f>Source!I32</f>
        <v>0.32500000000000001</v>
      </c>
      <c r="F62" s="28"/>
      <c r="G62" s="27"/>
      <c r="H62" s="19"/>
      <c r="I62" s="27" t="str">
        <f>Source!BO32</f>
        <v>57-2-1</v>
      </c>
      <c r="J62" s="19"/>
      <c r="R62">
        <f>ROUND((Source!FX32/100)*((ROUND(Source!AF32*Source!I32, 2)+ROUND(Source!AE32*Source!I32, 2))), 2)</f>
        <v>28.27</v>
      </c>
      <c r="S62">
        <f>Source!X32</f>
        <v>784.13</v>
      </c>
      <c r="T62">
        <f>ROUND((Source!FY32/100)*((ROUND(Source!AF32*Source!I32, 2)+ROUND(Source!AE32*Source!I32, 2))), 2)</f>
        <v>24.03</v>
      </c>
      <c r="U62">
        <f>Source!Y32</f>
        <v>666.51</v>
      </c>
    </row>
    <row r="63" spans="1:21" x14ac:dyDescent="0.4">
      <c r="C63" s="29" t="str">
        <f>"Объем: "&amp;Source!I32&amp;"=(32,5)/"&amp;"100"</f>
        <v>Объем: 0,325=(32,5)/100</v>
      </c>
    </row>
    <row r="64" spans="1:21" ht="14" x14ac:dyDescent="0.45">
      <c r="A64" s="24"/>
      <c r="B64" s="25"/>
      <c r="C64" s="25" t="s">
        <v>595</v>
      </c>
      <c r="D64" s="26"/>
      <c r="E64" s="10"/>
      <c r="F64" s="28">
        <f>Source!AO32</f>
        <v>88.84</v>
      </c>
      <c r="G64" s="27" t="str">
        <f>Source!DG32</f>
        <v>)*1,2</v>
      </c>
      <c r="H64" s="19">
        <f>ROUND(Source!AF32*Source!I32, 2)</f>
        <v>34.65</v>
      </c>
      <c r="I64" s="27">
        <f>IF(Source!BA32&lt;&gt; 0, Source!BA32, 1)</f>
        <v>27.74</v>
      </c>
      <c r="J64" s="19">
        <f>Source!S32</f>
        <v>961.12</v>
      </c>
      <c r="Q64">
        <f>ROUND(Source!AF32*Source!I32, 2)</f>
        <v>34.65</v>
      </c>
    </row>
    <row r="65" spans="1:21" ht="14" x14ac:dyDescent="0.45">
      <c r="A65" s="24"/>
      <c r="B65" s="25"/>
      <c r="C65" s="25" t="s">
        <v>596</v>
      </c>
      <c r="D65" s="26"/>
      <c r="E65" s="10"/>
      <c r="F65" s="28">
        <f>Source!AM32</f>
        <v>4.0599999999999996</v>
      </c>
      <c r="G65" s="27" t="str">
        <f>Source!DE32</f>
        <v>)*1,2</v>
      </c>
      <c r="H65" s="19">
        <f>ROUND(Source!AD32*Source!I32, 2)</f>
        <v>1.58</v>
      </c>
      <c r="I65" s="27">
        <f>IF(Source!BB32&lt;&gt; 0, Source!BB32, 1)</f>
        <v>13.32</v>
      </c>
      <c r="J65" s="19">
        <f>Source!Q32</f>
        <v>21.09</v>
      </c>
    </row>
    <row r="66" spans="1:21" ht="14" x14ac:dyDescent="0.45">
      <c r="A66" s="24"/>
      <c r="B66" s="25"/>
      <c r="C66" s="25" t="s">
        <v>597</v>
      </c>
      <c r="D66" s="26"/>
      <c r="E66" s="10"/>
      <c r="F66" s="28">
        <f>Source!AN32</f>
        <v>1.76</v>
      </c>
      <c r="G66" s="27" t="str">
        <f>Source!DF32</f>
        <v>)*1,2</v>
      </c>
      <c r="H66" s="30">
        <f>ROUND(Source!AE32*Source!I32, 2)</f>
        <v>0.69</v>
      </c>
      <c r="I66" s="27">
        <f>IF(Source!BS32&lt;&gt; 0, Source!BS32, 1)</f>
        <v>27.74</v>
      </c>
      <c r="J66" s="30">
        <f>Source!R32</f>
        <v>19.04</v>
      </c>
      <c r="Q66">
        <f>ROUND(Source!AE32*Source!I32, 2)</f>
        <v>0.69</v>
      </c>
    </row>
    <row r="67" spans="1:21" ht="14" x14ac:dyDescent="0.45">
      <c r="A67" s="24" t="str">
        <f>Source!E33</f>
        <v>4,1</v>
      </c>
      <c r="B67" s="25" t="str">
        <f>Source!F33</f>
        <v>01.7.07.07</v>
      </c>
      <c r="C67" s="25" t="str">
        <f>Source!G33</f>
        <v>Строительный мусор</v>
      </c>
      <c r="D67" s="26" t="str">
        <f>Source!H33</f>
        <v>т</v>
      </c>
      <c r="E67" s="10">
        <f>Source!I33</f>
        <v>0.15275</v>
      </c>
      <c r="F67" s="28">
        <f>Source!AK33</f>
        <v>0</v>
      </c>
      <c r="G67" s="40" t="s">
        <v>3</v>
      </c>
      <c r="H67" s="19">
        <f>ROUND(Source!AC33*Source!I33, 2)+ROUND(Source!AD33*Source!I33, 2)+ROUND(Source!AF33*Source!I33, 2)</f>
        <v>0</v>
      </c>
      <c r="I67" s="27">
        <f>IF(Source!BC33&lt;&gt; 0, Source!BC33, 1)</f>
        <v>7.21</v>
      </c>
      <c r="J67" s="19">
        <f>Source!O33</f>
        <v>0</v>
      </c>
      <c r="R67">
        <f>ROUND((Source!FX33/100)*((ROUND(Source!AF33*Source!I33, 2)+ROUND(Source!AE33*Source!I33, 2))), 2)</f>
        <v>0</v>
      </c>
      <c r="S67">
        <f>Source!X33</f>
        <v>0</v>
      </c>
      <c r="T67">
        <f>ROUND((Source!FY33/100)*((ROUND(Source!AF33*Source!I33, 2)+ROUND(Source!AE33*Source!I33, 2))), 2)</f>
        <v>0</v>
      </c>
      <c r="U67">
        <f>Source!Y33</f>
        <v>0</v>
      </c>
    </row>
    <row r="68" spans="1:21" ht="14" x14ac:dyDescent="0.45">
      <c r="A68" s="24"/>
      <c r="B68" s="25"/>
      <c r="C68" s="25" t="s">
        <v>598</v>
      </c>
      <c r="D68" s="26" t="s">
        <v>599</v>
      </c>
      <c r="E68" s="10">
        <f>Source!BZ32</f>
        <v>80</v>
      </c>
      <c r="F68" s="28"/>
      <c r="G68" s="27"/>
      <c r="H68" s="19">
        <f>SUM(R62:R67)</f>
        <v>28.27</v>
      </c>
      <c r="I68" s="27">
        <f>Source!AT32</f>
        <v>80</v>
      </c>
      <c r="J68" s="19">
        <f>SUM(S62:S67)</f>
        <v>784.13</v>
      </c>
    </row>
    <row r="69" spans="1:21" ht="14" x14ac:dyDescent="0.45">
      <c r="A69" s="24"/>
      <c r="B69" s="25"/>
      <c r="C69" s="25" t="s">
        <v>600</v>
      </c>
      <c r="D69" s="26" t="s">
        <v>599</v>
      </c>
      <c r="E69" s="10">
        <f>Source!CA32</f>
        <v>68</v>
      </c>
      <c r="F69" s="28"/>
      <c r="G69" s="27"/>
      <c r="H69" s="19">
        <f>SUM(T62:T68)</f>
        <v>24.03</v>
      </c>
      <c r="I69" s="27">
        <f>Source!AU32</f>
        <v>68</v>
      </c>
      <c r="J69" s="19">
        <f>SUM(U62:U68)</f>
        <v>666.51</v>
      </c>
    </row>
    <row r="70" spans="1:21" ht="14" x14ac:dyDescent="0.45">
      <c r="A70" s="33"/>
      <c r="B70" s="34"/>
      <c r="C70" s="34" t="s">
        <v>601</v>
      </c>
      <c r="D70" s="35" t="s">
        <v>602</v>
      </c>
      <c r="E70" s="36">
        <f>Source!AQ32</f>
        <v>11.39</v>
      </c>
      <c r="F70" s="37"/>
      <c r="G70" s="38" t="str">
        <f>Source!DI32</f>
        <v>)*1,2</v>
      </c>
      <c r="H70" s="39">
        <f>Source!U32</f>
        <v>4.4421000000000008</v>
      </c>
      <c r="I70" s="38"/>
      <c r="J70" s="39"/>
    </row>
    <row r="71" spans="1:21" ht="13.7" x14ac:dyDescent="0.4">
      <c r="C71" s="31" t="s">
        <v>603</v>
      </c>
      <c r="G71" s="47">
        <f>ROUND(Source!AC32*Source!I32, 2)+ROUND(Source!AF32*Source!I32, 2)+ROUND(Source!AD32*Source!I32, 2)+SUM(H67:H69)</f>
        <v>88.53</v>
      </c>
      <c r="H71" s="47"/>
      <c r="I71" s="47">
        <f>Source!P32+Source!Q32+Source!S32+SUM(J67:J69)</f>
        <v>2432.85</v>
      </c>
      <c r="J71" s="47"/>
      <c r="O71" s="32">
        <f>G71</f>
        <v>88.53</v>
      </c>
      <c r="P71" s="32">
        <f>I71</f>
        <v>2432.85</v>
      </c>
    </row>
    <row r="72" spans="1:21" ht="77" x14ac:dyDescent="0.45">
      <c r="A72" s="24" t="str">
        <f>Source!E34</f>
        <v>5</v>
      </c>
      <c r="B72" s="25" t="s">
        <v>607</v>
      </c>
      <c r="C72" s="25" t="str">
        <f>Source!G34</f>
        <v>Разборка плинтусов деревянных и из пластмассовых материалов</v>
      </c>
      <c r="D72" s="26" t="str">
        <f>Source!H34</f>
        <v>100 м</v>
      </c>
      <c r="E72" s="10">
        <f>Source!I34</f>
        <v>0.22800000000000001</v>
      </c>
      <c r="F72" s="28"/>
      <c r="G72" s="27"/>
      <c r="H72" s="19"/>
      <c r="I72" s="27" t="str">
        <f>Source!BO34</f>
        <v>57-3-1</v>
      </c>
      <c r="J72" s="19"/>
      <c r="R72">
        <f>ROUND((Source!FX34/100)*((ROUND(Source!AF34*Source!I34, 2)+ROUND(Source!AE34*Source!I34, 2))), 2)</f>
        <v>6.44</v>
      </c>
      <c r="S72">
        <f>Source!X34</f>
        <v>178.57</v>
      </c>
      <c r="T72">
        <f>ROUND((Source!FY34/100)*((ROUND(Source!AF34*Source!I34, 2)+ROUND(Source!AE34*Source!I34, 2))), 2)</f>
        <v>5.47</v>
      </c>
      <c r="U72">
        <f>Source!Y34</f>
        <v>151.78</v>
      </c>
    </row>
    <row r="73" spans="1:21" x14ac:dyDescent="0.4">
      <c r="C73" s="29" t="str">
        <f>"Объем: "&amp;Source!I34&amp;"=(22,8)/"&amp;"100"</f>
        <v>Объем: 0,228=(22,8)/100</v>
      </c>
    </row>
    <row r="74" spans="1:21" ht="14" x14ac:dyDescent="0.45">
      <c r="A74" s="24"/>
      <c r="B74" s="25"/>
      <c r="C74" s="25" t="s">
        <v>595</v>
      </c>
      <c r="D74" s="26"/>
      <c r="E74" s="10"/>
      <c r="F74" s="28">
        <f>Source!AO34</f>
        <v>29.41</v>
      </c>
      <c r="G74" s="27" t="str">
        <f>Source!DG34</f>
        <v>)*1,2</v>
      </c>
      <c r="H74" s="19">
        <f>ROUND(Source!AF34*Source!I34, 2)</f>
        <v>8.0500000000000007</v>
      </c>
      <c r="I74" s="27">
        <f>IF(Source!BA34&lt;&gt; 0, Source!BA34, 1)</f>
        <v>27.74</v>
      </c>
      <c r="J74" s="19">
        <f>Source!S34</f>
        <v>223.21</v>
      </c>
      <c r="Q74">
        <f>ROUND(Source!AF34*Source!I34, 2)</f>
        <v>8.0500000000000007</v>
      </c>
    </row>
    <row r="75" spans="1:21" ht="14" x14ac:dyDescent="0.45">
      <c r="A75" s="24" t="str">
        <f>Source!E35</f>
        <v>5,1</v>
      </c>
      <c r="B75" s="25" t="str">
        <f>Source!F35</f>
        <v>01.7.07.07</v>
      </c>
      <c r="C75" s="25" t="str">
        <f>Source!G35</f>
        <v>Строительный мусор</v>
      </c>
      <c r="D75" s="26" t="str">
        <f>Source!H35</f>
        <v>т</v>
      </c>
      <c r="E75" s="10">
        <f>Source!I35</f>
        <v>2.5080000000000002E-2</v>
      </c>
      <c r="F75" s="28">
        <f>Source!AK35</f>
        <v>0</v>
      </c>
      <c r="G75" s="40" t="s">
        <v>3</v>
      </c>
      <c r="H75" s="19">
        <f>ROUND(Source!AC35*Source!I35, 2)+ROUND(Source!AD35*Source!I35, 2)+ROUND(Source!AF35*Source!I35, 2)</f>
        <v>0</v>
      </c>
      <c r="I75" s="27">
        <f>IF(Source!BC35&lt;&gt; 0, Source!BC35, 1)</f>
        <v>7.21</v>
      </c>
      <c r="J75" s="19">
        <f>Source!O35</f>
        <v>0</v>
      </c>
      <c r="R75">
        <f>ROUND((Source!FX35/100)*((ROUND(Source!AF35*Source!I35, 2)+ROUND(Source!AE35*Source!I35, 2))), 2)</f>
        <v>0</v>
      </c>
      <c r="S75">
        <f>Source!X35</f>
        <v>0</v>
      </c>
      <c r="T75">
        <f>ROUND((Source!FY35/100)*((ROUND(Source!AF35*Source!I35, 2)+ROUND(Source!AE35*Source!I35, 2))), 2)</f>
        <v>0</v>
      </c>
      <c r="U75">
        <f>Source!Y35</f>
        <v>0</v>
      </c>
    </row>
    <row r="76" spans="1:21" ht="14" x14ac:dyDescent="0.45">
      <c r="A76" s="24"/>
      <c r="B76" s="25"/>
      <c r="C76" s="25" t="s">
        <v>598</v>
      </c>
      <c r="D76" s="26" t="s">
        <v>599</v>
      </c>
      <c r="E76" s="10">
        <f>Source!BZ34</f>
        <v>80</v>
      </c>
      <c r="F76" s="28"/>
      <c r="G76" s="27"/>
      <c r="H76" s="19">
        <f>SUM(R72:R75)</f>
        <v>6.44</v>
      </c>
      <c r="I76" s="27">
        <f>Source!AT34</f>
        <v>80</v>
      </c>
      <c r="J76" s="19">
        <f>SUM(S72:S75)</f>
        <v>178.57</v>
      </c>
    </row>
    <row r="77" spans="1:21" ht="14" x14ac:dyDescent="0.45">
      <c r="A77" s="24"/>
      <c r="B77" s="25"/>
      <c r="C77" s="25" t="s">
        <v>600</v>
      </c>
      <c r="D77" s="26" t="s">
        <v>599</v>
      </c>
      <c r="E77" s="10">
        <f>Source!CA34</f>
        <v>68</v>
      </c>
      <c r="F77" s="28"/>
      <c r="G77" s="27"/>
      <c r="H77" s="19">
        <f>SUM(T72:T76)</f>
        <v>5.47</v>
      </c>
      <c r="I77" s="27">
        <f>Source!AU34</f>
        <v>68</v>
      </c>
      <c r="J77" s="19">
        <f>SUM(U72:U76)</f>
        <v>151.78</v>
      </c>
    </row>
    <row r="78" spans="1:21" ht="14" x14ac:dyDescent="0.45">
      <c r="A78" s="33"/>
      <c r="B78" s="34"/>
      <c r="C78" s="34" t="s">
        <v>601</v>
      </c>
      <c r="D78" s="35" t="s">
        <v>602</v>
      </c>
      <c r="E78" s="36">
        <f>Source!AQ34</f>
        <v>3.77</v>
      </c>
      <c r="F78" s="37"/>
      <c r="G78" s="38" t="str">
        <f>Source!DI34</f>
        <v>)*1,2</v>
      </c>
      <c r="H78" s="39">
        <f>Source!U34</f>
        <v>1.0314719999999999</v>
      </c>
      <c r="I78" s="38"/>
      <c r="J78" s="39"/>
    </row>
    <row r="79" spans="1:21" ht="13.7" x14ac:dyDescent="0.4">
      <c r="C79" s="31" t="s">
        <v>603</v>
      </c>
      <c r="G79" s="47">
        <f>ROUND(Source!AC34*Source!I34, 2)+ROUND(Source!AF34*Source!I34, 2)+ROUND(Source!AD34*Source!I34, 2)+SUM(H75:H77)</f>
        <v>19.96</v>
      </c>
      <c r="H79" s="47"/>
      <c r="I79" s="47">
        <f>Source!P34+Source!Q34+Source!S34+SUM(J75:J77)</f>
        <v>553.56000000000006</v>
      </c>
      <c r="J79" s="47"/>
      <c r="O79" s="32">
        <f>G79</f>
        <v>19.96</v>
      </c>
      <c r="P79" s="32">
        <f>I79</f>
        <v>553.56000000000006</v>
      </c>
    </row>
    <row r="80" spans="1:21" ht="77" x14ac:dyDescent="0.45">
      <c r="A80" s="24" t="str">
        <f>Source!E36</f>
        <v>6</v>
      </c>
      <c r="B80" s="25" t="s">
        <v>608</v>
      </c>
      <c r="C80" s="25" t="str">
        <f>Source!G36</f>
        <v>Снятие обоев простых и улучшенных</v>
      </c>
      <c r="D80" s="26" t="str">
        <f>Source!H36</f>
        <v>100 м2</v>
      </c>
      <c r="E80" s="10">
        <f>Source!I36</f>
        <v>0.84199999999999997</v>
      </c>
      <c r="F80" s="28"/>
      <c r="G80" s="27"/>
      <c r="H80" s="19"/>
      <c r="I80" s="27" t="str">
        <f>Source!BO36</f>
        <v>63-5-1</v>
      </c>
      <c r="J80" s="19"/>
      <c r="R80">
        <f>ROUND((Source!FX36/100)*((ROUND(Source!AF36*Source!I36, 2)+ROUND(Source!AE36*Source!I36, 2))), 2)</f>
        <v>63.11</v>
      </c>
      <c r="S80">
        <f>Source!X36</f>
        <v>1750.73</v>
      </c>
      <c r="T80">
        <f>ROUND((Source!FY36/100)*((ROUND(Source!AF36*Source!I36, 2)+ROUND(Source!AE36*Source!I36, 2))), 2)</f>
        <v>40.98</v>
      </c>
      <c r="U80">
        <f>Source!Y36</f>
        <v>1136.8399999999999</v>
      </c>
    </row>
    <row r="81" spans="1:21" x14ac:dyDescent="0.4">
      <c r="C81" s="29" t="str">
        <f>"Объем: "&amp;Source!I36&amp;"=(84,2)/"&amp;"100"</f>
        <v>Объем: 0,842=(84,2)/100</v>
      </c>
    </row>
    <row r="82" spans="1:21" ht="14" x14ac:dyDescent="0.45">
      <c r="A82" s="24"/>
      <c r="B82" s="25"/>
      <c r="C82" s="25" t="s">
        <v>595</v>
      </c>
      <c r="D82" s="26"/>
      <c r="E82" s="10"/>
      <c r="F82" s="28">
        <f>Source!AO36</f>
        <v>81.12</v>
      </c>
      <c r="G82" s="27" t="str">
        <f>Source!DG36</f>
        <v>)*1,2</v>
      </c>
      <c r="H82" s="19">
        <f>ROUND(Source!AF36*Source!I36, 2)</f>
        <v>81.96</v>
      </c>
      <c r="I82" s="27">
        <f>IF(Source!BA36&lt;&gt; 0, Source!BA36, 1)</f>
        <v>27.74</v>
      </c>
      <c r="J82" s="19">
        <f>Source!S36</f>
        <v>2273.67</v>
      </c>
      <c r="Q82">
        <f>ROUND(Source!AF36*Source!I36, 2)</f>
        <v>81.96</v>
      </c>
    </row>
    <row r="83" spans="1:21" ht="14" x14ac:dyDescent="0.45">
      <c r="A83" s="24" t="str">
        <f>Source!E37</f>
        <v>6,1</v>
      </c>
      <c r="B83" s="25" t="str">
        <f>Source!F37</f>
        <v>01.7.07.07</v>
      </c>
      <c r="C83" s="25" t="str">
        <f>Source!G37</f>
        <v>Строительный мусор</v>
      </c>
      <c r="D83" s="26" t="str">
        <f>Source!H37</f>
        <v>т</v>
      </c>
      <c r="E83" s="10">
        <f>Source!I37</f>
        <v>2.5260000000000001E-2</v>
      </c>
      <c r="F83" s="28">
        <f>Source!AK37</f>
        <v>0</v>
      </c>
      <c r="G83" s="40" t="s">
        <v>3</v>
      </c>
      <c r="H83" s="19">
        <f>ROUND(Source!AC37*Source!I37, 2)+ROUND(Source!AD37*Source!I37, 2)+ROUND(Source!AF37*Source!I37, 2)</f>
        <v>0</v>
      </c>
      <c r="I83" s="27">
        <f>IF(Source!BC37&lt;&gt; 0, Source!BC37, 1)</f>
        <v>7.21</v>
      </c>
      <c r="J83" s="19">
        <f>Source!O37</f>
        <v>0</v>
      </c>
      <c r="R83">
        <f>ROUND((Source!FX37/100)*((ROUND(Source!AF37*Source!I37, 2)+ROUND(Source!AE37*Source!I37, 2))), 2)</f>
        <v>0</v>
      </c>
      <c r="S83">
        <f>Source!X37</f>
        <v>0</v>
      </c>
      <c r="T83">
        <f>ROUND((Source!FY37/100)*((ROUND(Source!AF37*Source!I37, 2)+ROUND(Source!AE37*Source!I37, 2))), 2)</f>
        <v>0</v>
      </c>
      <c r="U83">
        <f>Source!Y37</f>
        <v>0</v>
      </c>
    </row>
    <row r="84" spans="1:21" ht="14" x14ac:dyDescent="0.45">
      <c r="A84" s="24"/>
      <c r="B84" s="25"/>
      <c r="C84" s="25" t="s">
        <v>598</v>
      </c>
      <c r="D84" s="26" t="s">
        <v>599</v>
      </c>
      <c r="E84" s="10">
        <f>Source!BZ36</f>
        <v>77</v>
      </c>
      <c r="F84" s="28"/>
      <c r="G84" s="27"/>
      <c r="H84" s="19">
        <f>SUM(R80:R83)</f>
        <v>63.11</v>
      </c>
      <c r="I84" s="27">
        <f>Source!AT36</f>
        <v>77</v>
      </c>
      <c r="J84" s="19">
        <f>SUM(S80:S83)</f>
        <v>1750.73</v>
      </c>
    </row>
    <row r="85" spans="1:21" ht="14" x14ac:dyDescent="0.45">
      <c r="A85" s="24"/>
      <c r="B85" s="25"/>
      <c r="C85" s="25" t="s">
        <v>600</v>
      </c>
      <c r="D85" s="26" t="s">
        <v>599</v>
      </c>
      <c r="E85" s="10">
        <f>Source!CA36</f>
        <v>50</v>
      </c>
      <c r="F85" s="28"/>
      <c r="G85" s="27"/>
      <c r="H85" s="19">
        <f>SUM(T80:T84)</f>
        <v>40.98</v>
      </c>
      <c r="I85" s="27">
        <f>Source!AU36</f>
        <v>50</v>
      </c>
      <c r="J85" s="19">
        <f>SUM(U80:U84)</f>
        <v>1136.8399999999999</v>
      </c>
    </row>
    <row r="86" spans="1:21" ht="14" x14ac:dyDescent="0.45">
      <c r="A86" s="33"/>
      <c r="B86" s="34"/>
      <c r="C86" s="34" t="s">
        <v>601</v>
      </c>
      <c r="D86" s="35" t="s">
        <v>602</v>
      </c>
      <c r="E86" s="36">
        <f>Source!AQ36</f>
        <v>10.4</v>
      </c>
      <c r="F86" s="37"/>
      <c r="G86" s="38" t="str">
        <f>Source!DI36</f>
        <v>)*1,2</v>
      </c>
      <c r="H86" s="39">
        <f>Source!U36</f>
        <v>10.50816</v>
      </c>
      <c r="I86" s="38"/>
      <c r="J86" s="39"/>
    </row>
    <row r="87" spans="1:21" ht="13.7" x14ac:dyDescent="0.4">
      <c r="C87" s="31" t="s">
        <v>603</v>
      </c>
      <c r="G87" s="47">
        <f>ROUND(Source!AC36*Source!I36, 2)+ROUND(Source!AF36*Source!I36, 2)+ROUND(Source!AD36*Source!I36, 2)+SUM(H83:H85)</f>
        <v>186.05</v>
      </c>
      <c r="H87" s="47"/>
      <c r="I87" s="47">
        <f>Source!P36+Source!Q36+Source!S36+SUM(J83:J85)</f>
        <v>5161.24</v>
      </c>
      <c r="J87" s="47"/>
      <c r="O87" s="32">
        <f>G87</f>
        <v>186.05</v>
      </c>
      <c r="P87" s="32">
        <f>I87</f>
        <v>5161.24</v>
      </c>
    </row>
    <row r="88" spans="1:21" ht="141.35" x14ac:dyDescent="0.45">
      <c r="A88" s="24" t="str">
        <f>Source!E38</f>
        <v>7</v>
      </c>
      <c r="B88" s="25" t="s">
        <v>609</v>
      </c>
      <c r="C88" s="25" t="str">
        <f>Source!G38</f>
        <v>Очистка поверхности щетками</v>
      </c>
      <c r="D88" s="26" t="str">
        <f>Source!H38</f>
        <v>м2</v>
      </c>
      <c r="E88" s="10">
        <f>Source!I38</f>
        <v>84.2</v>
      </c>
      <c r="F88" s="28"/>
      <c r="G88" s="27"/>
      <c r="H88" s="19"/>
      <c r="I88" s="27" t="str">
        <f>Source!BO38</f>
        <v>13-06-003-01</v>
      </c>
      <c r="J88" s="19"/>
      <c r="R88">
        <f>ROUND((Source!FX38/100)*((ROUND(Source!AF38*Source!I38, 2)+ROUND(Source!AE38*Source!I38, 2))), 2)</f>
        <v>722.84</v>
      </c>
      <c r="S88">
        <f>Source!X38</f>
        <v>20051.36</v>
      </c>
      <c r="T88">
        <f>ROUND((Source!FY38/100)*((ROUND(Source!AF38*Source!I38, 2)+ROUND(Source!AE38*Source!I38, 2))), 2)</f>
        <v>530.97</v>
      </c>
      <c r="U88">
        <f>Source!Y38</f>
        <v>14852.86</v>
      </c>
    </row>
    <row r="89" spans="1:21" ht="14" x14ac:dyDescent="0.45">
      <c r="A89" s="24"/>
      <c r="B89" s="25"/>
      <c r="C89" s="25" t="s">
        <v>595</v>
      </c>
      <c r="D89" s="26"/>
      <c r="E89" s="10"/>
      <c r="F89" s="28">
        <f>Source!AO38</f>
        <v>7.68</v>
      </c>
      <c r="G89" s="27" t="str">
        <f>Source!DG38</f>
        <v>)*1,15)*1,2</v>
      </c>
      <c r="H89" s="19">
        <f>ROUND(Source!AF38*Source!I38, 2)</f>
        <v>892.39</v>
      </c>
      <c r="I89" s="27">
        <f>IF(Source!BA38&lt;&gt; 0, Source!BA38, 1)</f>
        <v>27.74</v>
      </c>
      <c r="J89" s="19">
        <f>Source!S38</f>
        <v>24754.77</v>
      </c>
      <c r="Q89">
        <f>ROUND(Source!AF38*Source!I38, 2)</f>
        <v>892.39</v>
      </c>
    </row>
    <row r="90" spans="1:21" ht="14" x14ac:dyDescent="0.45">
      <c r="A90" s="24"/>
      <c r="B90" s="25"/>
      <c r="C90" s="25" t="s">
        <v>598</v>
      </c>
      <c r="D90" s="26" t="s">
        <v>599</v>
      </c>
      <c r="E90" s="10">
        <f>Source!BZ38</f>
        <v>90</v>
      </c>
      <c r="F90" s="49" t="str">
        <f>CONCATENATE(" )", Source!DL38, Source!FT38, "=", Source!FX38, "%")</f>
        <v xml:space="preserve"> )*0,9=81%</v>
      </c>
      <c r="G90" s="49"/>
      <c r="H90" s="19">
        <f>SUM(R88:R89)</f>
        <v>722.84</v>
      </c>
      <c r="I90" s="27">
        <f>Source!AT38</f>
        <v>81</v>
      </c>
      <c r="J90" s="19">
        <f>SUM(S88:S89)</f>
        <v>20051.36</v>
      </c>
    </row>
    <row r="91" spans="1:21" ht="42.75" customHeight="1" x14ac:dyDescent="0.45">
      <c r="A91" s="24"/>
      <c r="B91" s="25"/>
      <c r="C91" s="25" t="s">
        <v>600</v>
      </c>
      <c r="D91" s="26" t="s">
        <v>599</v>
      </c>
      <c r="E91" s="10">
        <f>Source!CA38</f>
        <v>70</v>
      </c>
      <c r="F91" s="49" t="str">
        <f>CONCATENATE(" )", Source!DM38, Source!FU38, "=", Source!FY38, "%")</f>
        <v xml:space="preserve"> )*0,85=59,5%</v>
      </c>
      <c r="G91" s="49"/>
      <c r="H91" s="19">
        <f>SUM(T88:T90)</f>
        <v>530.97</v>
      </c>
      <c r="I91" s="27">
        <f>Source!AU38</f>
        <v>60</v>
      </c>
      <c r="J91" s="19">
        <f>SUM(U88:U90)</f>
        <v>14852.86</v>
      </c>
    </row>
    <row r="92" spans="1:21" ht="14" x14ac:dyDescent="0.45">
      <c r="A92" s="33"/>
      <c r="B92" s="34"/>
      <c r="C92" s="34" t="s">
        <v>601</v>
      </c>
      <c r="D92" s="35" t="s">
        <v>602</v>
      </c>
      <c r="E92" s="36">
        <f>Source!AQ38</f>
        <v>0.9</v>
      </c>
      <c r="F92" s="37"/>
      <c r="G92" s="38" t="str">
        <f>Source!DI38</f>
        <v>)*1,15)*1,2</v>
      </c>
      <c r="H92" s="39">
        <f>Source!U38</f>
        <v>104.57639999999998</v>
      </c>
      <c r="I92" s="38"/>
      <c r="J92" s="39"/>
    </row>
    <row r="93" spans="1:21" ht="13.7" x14ac:dyDescent="0.4">
      <c r="C93" s="31" t="s">
        <v>603</v>
      </c>
      <c r="G93" s="47">
        <f>ROUND(Source!AC38*Source!I38, 2)+ROUND(Source!AF38*Source!I38, 2)+ROUND(Source!AD38*Source!I38, 2)+SUM(H90:H91)</f>
        <v>2146.1999999999998</v>
      </c>
      <c r="H93" s="47"/>
      <c r="I93" s="47">
        <f>Source!P38+Source!Q38+Source!S38+SUM(J90:J91)</f>
        <v>59658.990000000005</v>
      </c>
      <c r="J93" s="47"/>
      <c r="O93" s="32">
        <f>G93</f>
        <v>2146.1999999999998</v>
      </c>
      <c r="P93" s="32">
        <f>I93</f>
        <v>59658.990000000005</v>
      </c>
    </row>
    <row r="95" spans="1:21" ht="13.7" x14ac:dyDescent="0.4">
      <c r="A95" s="46" t="str">
        <f>CONCATENATE("Итого по разделу: ",IF(Source!G40&lt;&gt;"Новый раздел", Source!G40, ""))</f>
        <v>Итого по разделу: Демонтажные работы</v>
      </c>
      <c r="B95" s="46"/>
      <c r="C95" s="46"/>
      <c r="D95" s="46"/>
      <c r="E95" s="46"/>
      <c r="F95" s="46"/>
      <c r="G95" s="47">
        <f>SUM(O33:O94)</f>
        <v>2618.1999999999998</v>
      </c>
      <c r="H95" s="47"/>
      <c r="I95" s="47">
        <f>SUM(P33:P94)</f>
        <v>72516.78</v>
      </c>
      <c r="J95" s="47"/>
    </row>
    <row r="99" spans="1:21" ht="16.350000000000001" x14ac:dyDescent="0.5">
      <c r="A99" s="48" t="str">
        <f>CONCATENATE("Раздел: ",IF(Source!G69&lt;&gt;"Новый раздел", Source!G69, ""))</f>
        <v>Раздел: Строительные работы</v>
      </c>
      <c r="B99" s="48"/>
      <c r="C99" s="48"/>
      <c r="D99" s="48"/>
      <c r="E99" s="48"/>
      <c r="F99" s="48"/>
      <c r="G99" s="48"/>
      <c r="H99" s="48"/>
      <c r="I99" s="48"/>
      <c r="J99" s="48"/>
    </row>
    <row r="100" spans="1:21" ht="141.35" x14ac:dyDescent="0.45">
      <c r="A100" s="24" t="str">
        <f>Source!E73</f>
        <v>8</v>
      </c>
      <c r="B100" s="25" t="s">
        <v>610</v>
      </c>
      <c r="C100" s="25" t="str">
        <f>Source!G73</f>
        <v>Устройство покрытий из ковров насухо с проклеиванием на стыках клеем "Бустилат"</v>
      </c>
      <c r="D100" s="26" t="str">
        <f>Source!H73</f>
        <v>100 м2</v>
      </c>
      <c r="E100" s="10">
        <f>Source!I73</f>
        <v>0.32500000000000001</v>
      </c>
      <c r="F100" s="28"/>
      <c r="G100" s="27"/>
      <c r="H100" s="19"/>
      <c r="I100" s="27" t="str">
        <f>Source!BO73</f>
        <v>11-01-037-03</v>
      </c>
      <c r="J100" s="19"/>
      <c r="R100">
        <f>ROUND((Source!FX73/100)*((ROUND(Source!AF73*Source!I73, 2)+ROUND(Source!AE73*Source!I73, 2))), 2)</f>
        <v>203.81</v>
      </c>
      <c r="S100">
        <f>Source!X73</f>
        <v>5669.06</v>
      </c>
      <c r="T100">
        <f>ROUND((Source!FY73/100)*((ROUND(Source!AF73*Source!I73, 2)+ROUND(Source!AE73*Source!I73, 2))), 2)</f>
        <v>117.37</v>
      </c>
      <c r="U100">
        <f>Source!Y73</f>
        <v>3268.65</v>
      </c>
    </row>
    <row r="101" spans="1:21" x14ac:dyDescent="0.4">
      <c r="C101" s="29" t="str">
        <f>"Объем: "&amp;Source!I73&amp;"=(32,5)/"&amp;"100"</f>
        <v>Объем: 0,325=(32,5)/100</v>
      </c>
    </row>
    <row r="102" spans="1:21" ht="14" x14ac:dyDescent="0.45">
      <c r="A102" s="24"/>
      <c r="B102" s="25"/>
      <c r="C102" s="25" t="s">
        <v>595</v>
      </c>
      <c r="D102" s="26"/>
      <c r="E102" s="10"/>
      <c r="F102" s="28">
        <f>Source!AO73</f>
        <v>399.06</v>
      </c>
      <c r="G102" s="27" t="str">
        <f>Source!DG73</f>
        <v>)*1,15)*1,2</v>
      </c>
      <c r="H102" s="19">
        <f>ROUND(Source!AF73*Source!I73, 2)</f>
        <v>178.98</v>
      </c>
      <c r="I102" s="27">
        <f>IF(Source!BA73&lt;&gt; 0, Source!BA73, 1)</f>
        <v>27.74</v>
      </c>
      <c r="J102" s="19">
        <f>Source!S73</f>
        <v>4964.8599999999997</v>
      </c>
      <c r="Q102">
        <f>ROUND(Source!AF73*Source!I73, 2)</f>
        <v>178.98</v>
      </c>
    </row>
    <row r="103" spans="1:21" ht="14" x14ac:dyDescent="0.45">
      <c r="A103" s="24"/>
      <c r="B103" s="25"/>
      <c r="C103" s="25" t="s">
        <v>596</v>
      </c>
      <c r="D103" s="26"/>
      <c r="E103" s="10"/>
      <c r="F103" s="28">
        <f>Source!AM73</f>
        <v>43.8</v>
      </c>
      <c r="G103" s="27" t="str">
        <f>Source!DE73</f>
        <v>)*1,25)*1,2</v>
      </c>
      <c r="H103" s="19">
        <f>ROUND(Source!AD73*Source!I73, 2)</f>
        <v>21.35</v>
      </c>
      <c r="I103" s="27">
        <f>IF(Source!BB73&lt;&gt; 0, Source!BB73, 1)</f>
        <v>11.88</v>
      </c>
      <c r="J103" s="19">
        <f>Source!Q73</f>
        <v>253.67</v>
      </c>
    </row>
    <row r="104" spans="1:21" ht="14" x14ac:dyDescent="0.45">
      <c r="A104" s="24"/>
      <c r="B104" s="25"/>
      <c r="C104" s="25" t="s">
        <v>597</v>
      </c>
      <c r="D104" s="26"/>
      <c r="E104" s="10"/>
      <c r="F104" s="28">
        <f>Source!AN73</f>
        <v>10.53</v>
      </c>
      <c r="G104" s="27" t="str">
        <f>Source!DF73</f>
        <v>)*1,25)*1,2</v>
      </c>
      <c r="H104" s="30">
        <f>ROUND(Source!AE73*Source!I73, 2)</f>
        <v>5.13</v>
      </c>
      <c r="I104" s="27">
        <f>IF(Source!BS73&lt;&gt; 0, Source!BS73, 1)</f>
        <v>27.74</v>
      </c>
      <c r="J104" s="30">
        <f>Source!R73</f>
        <v>142.4</v>
      </c>
      <c r="Q104">
        <f>ROUND(Source!AE73*Source!I73, 2)</f>
        <v>5.13</v>
      </c>
    </row>
    <row r="105" spans="1:21" ht="14" x14ac:dyDescent="0.45">
      <c r="A105" s="24"/>
      <c r="B105" s="25"/>
      <c r="C105" s="25" t="s">
        <v>611</v>
      </c>
      <c r="D105" s="26"/>
      <c r="E105" s="10"/>
      <c r="F105" s="28">
        <f>Source!AL73</f>
        <v>51</v>
      </c>
      <c r="G105" s="27" t="str">
        <f>Source!DD73</f>
        <v/>
      </c>
      <c r="H105" s="19">
        <f>ROUND(Source!AC73*Source!I73, 2)</f>
        <v>16.579999999999998</v>
      </c>
      <c r="I105" s="27">
        <f>IF(Source!BC73&lt;&gt; 0, Source!BC73, 1)</f>
        <v>4.5199999999999996</v>
      </c>
      <c r="J105" s="19">
        <f>Source!P73</f>
        <v>74.92</v>
      </c>
    </row>
    <row r="106" spans="1:21" ht="41" x14ac:dyDescent="0.45">
      <c r="A106" s="24" t="str">
        <f>Source!E74</f>
        <v>8,1</v>
      </c>
      <c r="B106" s="25" t="str">
        <f>Source!F74</f>
        <v>01.6.03.03-3097</v>
      </c>
      <c r="C106" s="25" t="str">
        <f>Source!G74</f>
        <v>Покрытие ковровое-ковролин, основа-искусственный войлок (тип покрытия велюр), Зартекс Бриз шириной 3-4 м</v>
      </c>
      <c r="D106" s="26" t="str">
        <f>Source!H74</f>
        <v>м2</v>
      </c>
      <c r="E106" s="10">
        <f>Source!I74</f>
        <v>33.15</v>
      </c>
      <c r="F106" s="28">
        <f>Source!AK74</f>
        <v>131.97</v>
      </c>
      <c r="G106" s="40" t="s">
        <v>3</v>
      </c>
      <c r="H106" s="19">
        <f>ROUND(Source!AC74*Source!I74, 2)+ROUND(Source!AD74*Source!I74, 2)+ROUND(Source!AF74*Source!I74, 2)</f>
        <v>4374.8100000000004</v>
      </c>
      <c r="I106" s="27">
        <f>IF(Source!BC74&lt;&gt; 0, Source!BC74, 1)</f>
        <v>2.59</v>
      </c>
      <c r="J106" s="19">
        <f>Source!O74</f>
        <v>11330.75</v>
      </c>
      <c r="R106">
        <f>ROUND((Source!FX74/100)*((ROUND(Source!AF74*Source!I74, 2)+ROUND(Source!AE74*Source!I74, 2))), 2)</f>
        <v>0</v>
      </c>
      <c r="S106">
        <f>Source!X74</f>
        <v>0</v>
      </c>
      <c r="T106">
        <f>ROUND((Source!FY74/100)*((ROUND(Source!AF74*Source!I74, 2)+ROUND(Source!AE74*Source!I74, 2))), 2)</f>
        <v>0</v>
      </c>
      <c r="U106">
        <f>Source!Y74</f>
        <v>0</v>
      </c>
    </row>
    <row r="107" spans="1:21" ht="42.75" customHeight="1" x14ac:dyDescent="0.45">
      <c r="A107" s="24"/>
      <c r="B107" s="25"/>
      <c r="C107" s="25" t="s">
        <v>598</v>
      </c>
      <c r="D107" s="26" t="s">
        <v>599</v>
      </c>
      <c r="E107" s="10">
        <f>Source!BZ73</f>
        <v>123</v>
      </c>
      <c r="F107" s="49" t="str">
        <f>CONCATENATE(" )", Source!DL73, Source!FT73, "=", Source!FX73, "%")</f>
        <v xml:space="preserve"> )*0,9=110,7%</v>
      </c>
      <c r="G107" s="49"/>
      <c r="H107" s="19">
        <f>SUM(R100:R106)</f>
        <v>203.81</v>
      </c>
      <c r="I107" s="27">
        <f>Source!AT73</f>
        <v>111</v>
      </c>
      <c r="J107" s="19">
        <f>SUM(S100:S106)</f>
        <v>5669.06</v>
      </c>
    </row>
    <row r="108" spans="1:21" ht="42.75" customHeight="1" x14ac:dyDescent="0.45">
      <c r="A108" s="24"/>
      <c r="B108" s="25"/>
      <c r="C108" s="25" t="s">
        <v>600</v>
      </c>
      <c r="D108" s="26" t="s">
        <v>599</v>
      </c>
      <c r="E108" s="10">
        <f>Source!CA73</f>
        <v>75</v>
      </c>
      <c r="F108" s="49" t="str">
        <f>CONCATENATE(" )", Source!DM73, Source!FU73, "=", Source!FY73, "%")</f>
        <v xml:space="preserve"> )*0,85=63,75%</v>
      </c>
      <c r="G108" s="49"/>
      <c r="H108" s="19">
        <f>SUM(T100:T107)</f>
        <v>117.37</v>
      </c>
      <c r="I108" s="27">
        <f>Source!AU73</f>
        <v>64</v>
      </c>
      <c r="J108" s="19">
        <f>SUM(U100:U107)</f>
        <v>3268.65</v>
      </c>
    </row>
    <row r="109" spans="1:21" ht="14" x14ac:dyDescent="0.45">
      <c r="A109" s="33"/>
      <c r="B109" s="34"/>
      <c r="C109" s="34" t="s">
        <v>601</v>
      </c>
      <c r="D109" s="35" t="s">
        <v>602</v>
      </c>
      <c r="E109" s="36">
        <f>Source!AQ73</f>
        <v>47.17</v>
      </c>
      <c r="F109" s="37"/>
      <c r="G109" s="38" t="str">
        <f>Source!DI73</f>
        <v>)*1,15)*1,2</v>
      </c>
      <c r="H109" s="39">
        <f>Source!U73</f>
        <v>21.155745</v>
      </c>
      <c r="I109" s="38"/>
      <c r="J109" s="39"/>
    </row>
    <row r="110" spans="1:21" ht="13.7" x14ac:dyDescent="0.4">
      <c r="C110" s="31" t="s">
        <v>603</v>
      </c>
      <c r="G110" s="47">
        <f>ROUND(Source!AC73*Source!I73, 2)+ROUND(Source!AF73*Source!I73, 2)+ROUND(Source!AD73*Source!I73, 2)+SUM(H106:H108)</f>
        <v>4912.9000000000005</v>
      </c>
      <c r="H110" s="47"/>
      <c r="I110" s="47">
        <f>Source!P73+Source!Q73+Source!S73+SUM(J106:J108)</f>
        <v>25561.910000000003</v>
      </c>
      <c r="J110" s="47"/>
      <c r="O110" s="32">
        <f>G110</f>
        <v>4912.9000000000005</v>
      </c>
      <c r="P110" s="32">
        <f>I110</f>
        <v>25561.910000000003</v>
      </c>
    </row>
    <row r="111" spans="1:21" ht="141.35" x14ac:dyDescent="0.45">
      <c r="A111" s="24" t="str">
        <f>Source!E75</f>
        <v>9</v>
      </c>
      <c r="B111" s="25" t="s">
        <v>612</v>
      </c>
      <c r="C111" s="25" t="str">
        <f>Source!G75</f>
        <v>Устройство плинтусов поливинилхлоридных на винтах самонарезающих</v>
      </c>
      <c r="D111" s="26" t="str">
        <f>Source!H75</f>
        <v>100 м</v>
      </c>
      <c r="E111" s="10">
        <f>Source!I75</f>
        <v>0.22800000000000001</v>
      </c>
      <c r="F111" s="28"/>
      <c r="G111" s="27"/>
      <c r="H111" s="19"/>
      <c r="I111" s="27" t="str">
        <f>Source!BO75</f>
        <v>11-01-040-03</v>
      </c>
      <c r="J111" s="19"/>
      <c r="R111">
        <f>ROUND((Source!FX75/100)*((ROUND(Source!AF75*Source!I75, 2)+ROUND(Source!AE75*Source!I75, 2))), 2)</f>
        <v>21.51</v>
      </c>
      <c r="S111">
        <f>Source!X75</f>
        <v>598.5</v>
      </c>
      <c r="T111">
        <f>ROUND((Source!FY75/100)*((ROUND(Source!AF75*Source!I75, 2)+ROUND(Source!AE75*Source!I75, 2))), 2)</f>
        <v>12.39</v>
      </c>
      <c r="U111">
        <f>Source!Y75</f>
        <v>345.08</v>
      </c>
    </row>
    <row r="112" spans="1:21" x14ac:dyDescent="0.4">
      <c r="C112" s="29" t="str">
        <f>"Объем: "&amp;Source!I75&amp;"=(22,8)/"&amp;"100"</f>
        <v>Объем: 0,228=(22,8)/100</v>
      </c>
    </row>
    <row r="113" spans="1:21" ht="14" x14ac:dyDescent="0.45">
      <c r="A113" s="24"/>
      <c r="B113" s="25"/>
      <c r="C113" s="25" t="s">
        <v>595</v>
      </c>
      <c r="D113" s="26"/>
      <c r="E113" s="10"/>
      <c r="F113" s="28">
        <f>Source!AO75</f>
        <v>61.32</v>
      </c>
      <c r="G113" s="27" t="str">
        <f>Source!DG75</f>
        <v>)*1,15)*1,2</v>
      </c>
      <c r="H113" s="19">
        <f>ROUND(Source!AF75*Source!I75, 2)</f>
        <v>19.29</v>
      </c>
      <c r="I113" s="27">
        <f>IF(Source!BA75&lt;&gt; 0, Source!BA75, 1)</f>
        <v>27.74</v>
      </c>
      <c r="J113" s="19">
        <f>Source!S75</f>
        <v>535.21</v>
      </c>
      <c r="Q113">
        <f>ROUND(Source!AF75*Source!I75, 2)</f>
        <v>19.29</v>
      </c>
    </row>
    <row r="114" spans="1:21" ht="14" x14ac:dyDescent="0.45">
      <c r="A114" s="24"/>
      <c r="B114" s="25"/>
      <c r="C114" s="25" t="s">
        <v>596</v>
      </c>
      <c r="D114" s="26"/>
      <c r="E114" s="10"/>
      <c r="F114" s="28">
        <f>Source!AM75</f>
        <v>2.13</v>
      </c>
      <c r="G114" s="27" t="str">
        <f>Source!DE75</f>
        <v>)*1,25)*1,2</v>
      </c>
      <c r="H114" s="19">
        <f>ROUND(Source!AD75*Source!I75, 2)</f>
        <v>0.73</v>
      </c>
      <c r="I114" s="27">
        <f>IF(Source!BB75&lt;&gt; 0, Source!BB75, 1)</f>
        <v>11.54</v>
      </c>
      <c r="J114" s="19">
        <f>Source!Q75</f>
        <v>8.41</v>
      </c>
    </row>
    <row r="115" spans="1:21" ht="14" x14ac:dyDescent="0.45">
      <c r="A115" s="24"/>
      <c r="B115" s="25"/>
      <c r="C115" s="25" t="s">
        <v>597</v>
      </c>
      <c r="D115" s="26"/>
      <c r="E115" s="10"/>
      <c r="F115" s="28">
        <f>Source!AN75</f>
        <v>0.42</v>
      </c>
      <c r="G115" s="27" t="str">
        <f>Source!DF75</f>
        <v>)*1,25)*1,2</v>
      </c>
      <c r="H115" s="30">
        <f>ROUND(Source!AE75*Source!I75, 2)</f>
        <v>0.14000000000000001</v>
      </c>
      <c r="I115" s="27">
        <f>IF(Source!BS75&lt;&gt; 0, Source!BS75, 1)</f>
        <v>27.74</v>
      </c>
      <c r="J115" s="30">
        <f>Source!R75</f>
        <v>3.98</v>
      </c>
      <c r="Q115">
        <f>ROUND(Source!AE75*Source!I75, 2)</f>
        <v>0.14000000000000001</v>
      </c>
    </row>
    <row r="116" spans="1:21" ht="14" x14ac:dyDescent="0.45">
      <c r="A116" s="24"/>
      <c r="B116" s="25"/>
      <c r="C116" s="25" t="s">
        <v>611</v>
      </c>
      <c r="D116" s="26"/>
      <c r="E116" s="10"/>
      <c r="F116" s="28">
        <f>Source!AL75</f>
        <v>73.64</v>
      </c>
      <c r="G116" s="27" t="str">
        <f>Source!DD75</f>
        <v/>
      </c>
      <c r="H116" s="19">
        <f>ROUND(Source!AC75*Source!I75, 2)</f>
        <v>16.79</v>
      </c>
      <c r="I116" s="27">
        <f>IF(Source!BC75&lt;&gt; 0, Source!BC75, 1)</f>
        <v>3.56</v>
      </c>
      <c r="J116" s="19">
        <f>Source!P75</f>
        <v>59.77</v>
      </c>
    </row>
    <row r="117" spans="1:21" ht="27.35" x14ac:dyDescent="0.45">
      <c r="A117" s="24" t="str">
        <f>Source!E76</f>
        <v>9,1</v>
      </c>
      <c r="B117" s="25" t="str">
        <f>Source!F76</f>
        <v>11.3.03.06-0002</v>
      </c>
      <c r="C117" s="25" t="str">
        <f>Source!G76</f>
        <v>Плинтуса для полов с кабель-каналом пластиковые, 22х49 мм</v>
      </c>
      <c r="D117" s="26" t="str">
        <f>Source!H76</f>
        <v>м</v>
      </c>
      <c r="E117" s="10">
        <f>Source!I76</f>
        <v>23.027999999999999</v>
      </c>
      <c r="F117" s="28">
        <f>Source!AK76</f>
        <v>20.5</v>
      </c>
      <c r="G117" s="40" t="s">
        <v>3</v>
      </c>
      <c r="H117" s="19">
        <f>ROUND(Source!AC76*Source!I76, 2)+ROUND(Source!AD76*Source!I76, 2)+ROUND(Source!AF76*Source!I76, 2)</f>
        <v>472.07</v>
      </c>
      <c r="I117" s="27">
        <f>IF(Source!BC76&lt;&gt; 0, Source!BC76, 1)</f>
        <v>3.1</v>
      </c>
      <c r="J117" s="19">
        <f>Source!O76</f>
        <v>1463.43</v>
      </c>
      <c r="R117">
        <f>ROUND((Source!FX76/100)*((ROUND(Source!AF76*Source!I76, 2)+ROUND(Source!AE76*Source!I76, 2))), 2)</f>
        <v>0</v>
      </c>
      <c r="S117">
        <f>Source!X76</f>
        <v>0</v>
      </c>
      <c r="T117">
        <f>ROUND((Source!FY76/100)*((ROUND(Source!AF76*Source!I76, 2)+ROUND(Source!AE76*Source!I76, 2))), 2)</f>
        <v>0</v>
      </c>
      <c r="U117">
        <f>Source!Y76</f>
        <v>0</v>
      </c>
    </row>
    <row r="118" spans="1:21" ht="42.75" customHeight="1" x14ac:dyDescent="0.45">
      <c r="A118" s="24"/>
      <c r="B118" s="25"/>
      <c r="C118" s="25" t="s">
        <v>598</v>
      </c>
      <c r="D118" s="26" t="s">
        <v>599</v>
      </c>
      <c r="E118" s="10">
        <f>Source!BZ75</f>
        <v>123</v>
      </c>
      <c r="F118" s="49" t="str">
        <f>CONCATENATE(" )", Source!DL75, Source!FT75, "=", Source!FX75, "%")</f>
        <v xml:space="preserve"> )*0,9=110,7%</v>
      </c>
      <c r="G118" s="49"/>
      <c r="H118" s="19">
        <f>SUM(R111:R117)</f>
        <v>21.51</v>
      </c>
      <c r="I118" s="27">
        <f>Source!AT75</f>
        <v>111</v>
      </c>
      <c r="J118" s="19">
        <f>SUM(S111:S117)</f>
        <v>598.5</v>
      </c>
    </row>
    <row r="119" spans="1:21" ht="42.75" customHeight="1" x14ac:dyDescent="0.45">
      <c r="A119" s="24"/>
      <c r="B119" s="25"/>
      <c r="C119" s="25" t="s">
        <v>600</v>
      </c>
      <c r="D119" s="26" t="s">
        <v>599</v>
      </c>
      <c r="E119" s="10">
        <f>Source!CA75</f>
        <v>75</v>
      </c>
      <c r="F119" s="49" t="str">
        <f>CONCATENATE(" )", Source!DM75, Source!FU75, "=", Source!FY75, "%")</f>
        <v xml:space="preserve"> )*0,85=63,75%</v>
      </c>
      <c r="G119" s="49"/>
      <c r="H119" s="19">
        <f>SUM(T111:T118)</f>
        <v>12.39</v>
      </c>
      <c r="I119" s="27">
        <f>Source!AU75</f>
        <v>64</v>
      </c>
      <c r="J119" s="19">
        <f>SUM(U111:U118)</f>
        <v>345.08</v>
      </c>
    </row>
    <row r="120" spans="1:21" ht="14" x14ac:dyDescent="0.45">
      <c r="A120" s="33"/>
      <c r="B120" s="34"/>
      <c r="C120" s="34" t="s">
        <v>601</v>
      </c>
      <c r="D120" s="35" t="s">
        <v>602</v>
      </c>
      <c r="E120" s="36">
        <f>Source!AQ75</f>
        <v>6.68</v>
      </c>
      <c r="F120" s="37"/>
      <c r="G120" s="38" t="str">
        <f>Source!DI75</f>
        <v>)*1,15)*1,2</v>
      </c>
      <c r="H120" s="39">
        <f>Source!U75</f>
        <v>2.1017951999999998</v>
      </c>
      <c r="I120" s="38"/>
      <c r="J120" s="39"/>
    </row>
    <row r="121" spans="1:21" ht="13.7" x14ac:dyDescent="0.4">
      <c r="C121" s="31" t="s">
        <v>603</v>
      </c>
      <c r="G121" s="47">
        <f>ROUND(Source!AC75*Source!I75, 2)+ROUND(Source!AF75*Source!I75, 2)+ROUND(Source!AD75*Source!I75, 2)+SUM(H117:H119)</f>
        <v>542.78</v>
      </c>
      <c r="H121" s="47"/>
      <c r="I121" s="47">
        <f>Source!P75+Source!Q75+Source!S75+SUM(J117:J119)</f>
        <v>3010.4000000000005</v>
      </c>
      <c r="J121" s="47"/>
      <c r="O121" s="32">
        <f>G121</f>
        <v>542.78</v>
      </c>
      <c r="P121" s="32">
        <f>I121</f>
        <v>3010.4000000000005</v>
      </c>
    </row>
    <row r="122" spans="1:21" ht="141.35" x14ac:dyDescent="0.45">
      <c r="A122" s="24" t="str">
        <f>Source!E77</f>
        <v>10</v>
      </c>
      <c r="B122" s="25" t="s">
        <v>613</v>
      </c>
      <c r="C122" s="25" t="str">
        <f>Source!G77</f>
        <v>Устройство натяжных потолков из поливинилхлоридной пленки (ПВХ) гарпунным способом в помещениях площадью от 10 до 50 м2</v>
      </c>
      <c r="D122" s="26" t="str">
        <f>Source!H77</f>
        <v>100 м2</v>
      </c>
      <c r="E122" s="10">
        <f>Source!I77</f>
        <v>0.32500000000000001</v>
      </c>
      <c r="F122" s="28"/>
      <c r="G122" s="27"/>
      <c r="H122" s="19"/>
      <c r="I122" s="27" t="str">
        <f>Source!BO77</f>
        <v>15-01-051-02</v>
      </c>
      <c r="J122" s="19"/>
      <c r="R122">
        <f>ROUND((Source!FX77/100)*((ROUND(Source!AF77*Source!I77, 2)+ROUND(Source!AE77*Source!I77, 2))), 2)</f>
        <v>123.14</v>
      </c>
      <c r="S122">
        <f>Source!X77</f>
        <v>3433.99</v>
      </c>
      <c r="T122">
        <f>ROUND((Source!FY77/100)*((ROUND(Source!AF77*Source!I77, 2)+ROUND(Source!AE77*Source!I77, 2))), 2)</f>
        <v>60.92</v>
      </c>
      <c r="U122">
        <f>Source!Y77</f>
        <v>1698.92</v>
      </c>
    </row>
    <row r="123" spans="1:21" x14ac:dyDescent="0.4">
      <c r="C123" s="29" t="str">
        <f>"Объем: "&amp;Source!I77&amp;"=(32,5)/"&amp;"100"</f>
        <v>Объем: 0,325=(32,5)/100</v>
      </c>
    </row>
    <row r="124" spans="1:21" ht="14" x14ac:dyDescent="0.45">
      <c r="A124" s="24"/>
      <c r="B124" s="25"/>
      <c r="C124" s="25" t="s">
        <v>595</v>
      </c>
      <c r="D124" s="26"/>
      <c r="E124" s="10"/>
      <c r="F124" s="28">
        <f>Source!AO77</f>
        <v>288.77999999999997</v>
      </c>
      <c r="G124" s="27" t="str">
        <f>Source!DG77</f>
        <v>)*1,15)*1,2</v>
      </c>
      <c r="H124" s="19">
        <f>ROUND(Source!AF77*Source!I77, 2)</f>
        <v>129.52000000000001</v>
      </c>
      <c r="I124" s="27">
        <f>IF(Source!BA77&lt;&gt; 0, Source!BA77, 1)</f>
        <v>27.74</v>
      </c>
      <c r="J124" s="19">
        <f>Source!S77</f>
        <v>3592.82</v>
      </c>
      <c r="Q124">
        <f>ROUND(Source!AF77*Source!I77, 2)</f>
        <v>129.52000000000001</v>
      </c>
    </row>
    <row r="125" spans="1:21" ht="14" x14ac:dyDescent="0.45">
      <c r="A125" s="24"/>
      <c r="B125" s="25"/>
      <c r="C125" s="25" t="s">
        <v>596</v>
      </c>
      <c r="D125" s="26"/>
      <c r="E125" s="10"/>
      <c r="F125" s="28">
        <f>Source!AM77</f>
        <v>9.4</v>
      </c>
      <c r="G125" s="27" t="str">
        <f>Source!DE77</f>
        <v>)*1,25)*1,2</v>
      </c>
      <c r="H125" s="19">
        <f>ROUND(Source!AD77*Source!I77, 2)</f>
        <v>4.58</v>
      </c>
      <c r="I125" s="27">
        <f>IF(Source!BB77&lt;&gt; 0, Source!BB77, 1)</f>
        <v>11.26</v>
      </c>
      <c r="J125" s="19">
        <f>Source!Q77</f>
        <v>51.6</v>
      </c>
    </row>
    <row r="126" spans="1:21" ht="14" x14ac:dyDescent="0.45">
      <c r="A126" s="24"/>
      <c r="B126" s="25"/>
      <c r="C126" s="25" t="s">
        <v>597</v>
      </c>
      <c r="D126" s="26"/>
      <c r="E126" s="10"/>
      <c r="F126" s="28">
        <f>Source!AN77</f>
        <v>1.62</v>
      </c>
      <c r="G126" s="27" t="str">
        <f>Source!DF77</f>
        <v>)*1,25)*1,2</v>
      </c>
      <c r="H126" s="30">
        <f>ROUND(Source!AE77*Source!I77, 2)</f>
        <v>0.79</v>
      </c>
      <c r="I126" s="27">
        <f>IF(Source!BS77&lt;&gt; 0, Source!BS77, 1)</f>
        <v>27.74</v>
      </c>
      <c r="J126" s="30">
        <f>Source!R77</f>
        <v>21.91</v>
      </c>
      <c r="Q126">
        <f>ROUND(Source!AE77*Source!I77, 2)</f>
        <v>0.79</v>
      </c>
    </row>
    <row r="127" spans="1:21" ht="27.35" x14ac:dyDescent="0.45">
      <c r="A127" s="24" t="str">
        <f>Source!E78</f>
        <v>10,1</v>
      </c>
      <c r="B127" s="25" t="str">
        <f>Source!F78</f>
        <v>01.6.04.05-0001</v>
      </c>
      <c r="C127" s="25" t="str">
        <f>Source!G78</f>
        <v>Багет (фиксирующий профиль) стеновой невидимый для натяжного потолка</v>
      </c>
      <c r="D127" s="26" t="str">
        <f>Source!H78</f>
        <v>м</v>
      </c>
      <c r="E127" s="10">
        <f>Source!I78</f>
        <v>22.800000000000004</v>
      </c>
      <c r="F127" s="28">
        <f>Source!AK78</f>
        <v>6.46</v>
      </c>
      <c r="G127" s="40" t="s">
        <v>3</v>
      </c>
      <c r="H127" s="19">
        <f>ROUND(Source!AC78*Source!I78, 2)+ROUND(Source!AD78*Source!I78, 2)+ROUND(Source!AF78*Source!I78, 2)</f>
        <v>147.29</v>
      </c>
      <c r="I127" s="27">
        <f>IF(Source!BC78&lt;&gt; 0, Source!BC78, 1)</f>
        <v>3.74</v>
      </c>
      <c r="J127" s="19">
        <f>Source!O78</f>
        <v>550.86</v>
      </c>
      <c r="R127">
        <f>ROUND((Source!FX78/100)*((ROUND(Source!AF78*Source!I78, 2)+ROUND(Source!AE78*Source!I78, 2))), 2)</f>
        <v>0</v>
      </c>
      <c r="S127">
        <f>Source!X78</f>
        <v>0</v>
      </c>
      <c r="T127">
        <f>ROUND((Source!FY78/100)*((ROUND(Source!AF78*Source!I78, 2)+ROUND(Source!AE78*Source!I78, 2))), 2)</f>
        <v>0</v>
      </c>
      <c r="U127">
        <f>Source!Y78</f>
        <v>0</v>
      </c>
    </row>
    <row r="128" spans="1:21" ht="27.35" x14ac:dyDescent="0.45">
      <c r="A128" s="24" t="str">
        <f>Source!E79</f>
        <v>10,2</v>
      </c>
      <c r="B128" s="25" t="str">
        <f>Source!F79</f>
        <v>01.6.04.05-0011</v>
      </c>
      <c r="C128" s="25" t="str">
        <f>Source!G79</f>
        <v>Вставка L и Т-образная декоративная стеновая для натяжного потолка</v>
      </c>
      <c r="D128" s="26" t="str">
        <f>Source!H79</f>
        <v>10 м</v>
      </c>
      <c r="E128" s="10">
        <f>Source!I79</f>
        <v>2.2999999999999998</v>
      </c>
      <c r="F128" s="28">
        <f>Source!AK79</f>
        <v>79.099999999999994</v>
      </c>
      <c r="G128" s="40" t="s">
        <v>3</v>
      </c>
      <c r="H128" s="19">
        <f>ROUND(Source!AC79*Source!I79, 2)+ROUND(Source!AD79*Source!I79, 2)+ROUND(Source!AF79*Source!I79, 2)</f>
        <v>181.93</v>
      </c>
      <c r="I128" s="27">
        <f>IF(Source!BC79&lt;&gt; 0, Source!BC79, 1)</f>
        <v>7.78</v>
      </c>
      <c r="J128" s="19">
        <f>Source!O79</f>
        <v>1415.42</v>
      </c>
      <c r="R128">
        <f>ROUND((Source!FX79/100)*((ROUND(Source!AF79*Source!I79, 2)+ROUND(Source!AE79*Source!I79, 2))), 2)</f>
        <v>0</v>
      </c>
      <c r="S128">
        <f>Source!X79</f>
        <v>0</v>
      </c>
      <c r="T128">
        <f>ROUND((Source!FY79/100)*((ROUND(Source!AF79*Source!I79, 2)+ROUND(Source!AE79*Source!I79, 2))), 2)</f>
        <v>0</v>
      </c>
      <c r="U128">
        <f>Source!Y79</f>
        <v>0</v>
      </c>
    </row>
    <row r="129" spans="1:21" ht="41" x14ac:dyDescent="0.45">
      <c r="A129" s="24" t="str">
        <f>Source!E80</f>
        <v>10,3</v>
      </c>
      <c r="B129" s="25" t="str">
        <f>Source!F80</f>
        <v>01.6.04.05-3035</v>
      </c>
      <c r="C129" s="25" t="str">
        <f>Source!G80</f>
        <v>Потолки натяжные (полотно) глянцевые ПВХ Polyplast (Бельгия) белый, шириной до 5,5 м</v>
      </c>
      <c r="D129" s="26" t="str">
        <f>Source!H80</f>
        <v>м2</v>
      </c>
      <c r="E129" s="10">
        <f>Source!I80</f>
        <v>35.75</v>
      </c>
      <c r="F129" s="28">
        <f>Source!AK80</f>
        <v>77.09</v>
      </c>
      <c r="G129" s="40" t="s">
        <v>3</v>
      </c>
      <c r="H129" s="19">
        <f>ROUND(Source!AC80*Source!I80, 2)+ROUND(Source!AD80*Source!I80, 2)+ROUND(Source!AF80*Source!I80, 2)</f>
        <v>2755.97</v>
      </c>
      <c r="I129" s="27">
        <f>IF(Source!BC80&lt;&gt; 0, Source!BC80, 1)</f>
        <v>4.5999999999999996</v>
      </c>
      <c r="J129" s="19">
        <f>Source!O80</f>
        <v>12677.45</v>
      </c>
      <c r="R129">
        <f>ROUND((Source!FX80/100)*((ROUND(Source!AF80*Source!I80, 2)+ROUND(Source!AE80*Source!I80, 2))), 2)</f>
        <v>0</v>
      </c>
      <c r="S129">
        <f>Source!X80</f>
        <v>0</v>
      </c>
      <c r="T129">
        <f>ROUND((Source!FY80/100)*((ROUND(Source!AF80*Source!I80, 2)+ROUND(Source!AE80*Source!I80, 2))), 2)</f>
        <v>0</v>
      </c>
      <c r="U129">
        <f>Source!Y80</f>
        <v>0</v>
      </c>
    </row>
    <row r="130" spans="1:21" ht="28.5" customHeight="1" x14ac:dyDescent="0.45">
      <c r="A130" s="24"/>
      <c r="B130" s="25"/>
      <c r="C130" s="25" t="s">
        <v>598</v>
      </c>
      <c r="D130" s="26" t="s">
        <v>599</v>
      </c>
      <c r="E130" s="10">
        <f>Source!BZ77</f>
        <v>105</v>
      </c>
      <c r="F130" s="49" t="str">
        <f>CONCATENATE(" )", Source!DL77, Source!FT77, "=", Source!FX77, "%")</f>
        <v xml:space="preserve"> )*0,9=94,5%</v>
      </c>
      <c r="G130" s="49"/>
      <c r="H130" s="19">
        <f>SUM(R122:R129)</f>
        <v>123.14</v>
      </c>
      <c r="I130" s="27">
        <f>Source!AT77</f>
        <v>95</v>
      </c>
      <c r="J130" s="19">
        <f>SUM(S122:S129)</f>
        <v>3433.99</v>
      </c>
    </row>
    <row r="131" spans="1:21" ht="42.75" customHeight="1" x14ac:dyDescent="0.45">
      <c r="A131" s="24"/>
      <c r="B131" s="25"/>
      <c r="C131" s="25" t="s">
        <v>600</v>
      </c>
      <c r="D131" s="26" t="s">
        <v>599</v>
      </c>
      <c r="E131" s="10">
        <f>Source!CA77</f>
        <v>55</v>
      </c>
      <c r="F131" s="49" t="str">
        <f>CONCATENATE(" )", Source!DM77, Source!FU77, "=", Source!FY77, "%")</f>
        <v xml:space="preserve"> )*0,85=46,75%</v>
      </c>
      <c r="G131" s="49"/>
      <c r="H131" s="19">
        <f>SUM(T122:T130)</f>
        <v>60.92</v>
      </c>
      <c r="I131" s="27">
        <f>Source!AU77</f>
        <v>47</v>
      </c>
      <c r="J131" s="19">
        <f>SUM(U122:U130)</f>
        <v>1698.92</v>
      </c>
    </row>
    <row r="132" spans="1:21" ht="14" x14ac:dyDescent="0.45">
      <c r="A132" s="33"/>
      <c r="B132" s="34"/>
      <c r="C132" s="34" t="s">
        <v>601</v>
      </c>
      <c r="D132" s="35" t="s">
        <v>602</v>
      </c>
      <c r="E132" s="36">
        <f>Source!AQ77</f>
        <v>26.04</v>
      </c>
      <c r="F132" s="37"/>
      <c r="G132" s="38" t="str">
        <f>Source!DI77</f>
        <v>)*1,15)*1,2</v>
      </c>
      <c r="H132" s="39">
        <f>Source!U77</f>
        <v>11.678939999999999</v>
      </c>
      <c r="I132" s="38"/>
      <c r="J132" s="39"/>
    </row>
    <row r="133" spans="1:21" ht="13.7" x14ac:dyDescent="0.4">
      <c r="C133" s="31" t="s">
        <v>603</v>
      </c>
      <c r="G133" s="47">
        <f>ROUND(Source!AC77*Source!I77, 2)+ROUND(Source!AF77*Source!I77, 2)+ROUND(Source!AD77*Source!I77, 2)+SUM(H127:H131)</f>
        <v>3403.3499999999995</v>
      </c>
      <c r="H133" s="47"/>
      <c r="I133" s="47">
        <f>Source!P77+Source!Q77+Source!S77+SUM(J127:J131)</f>
        <v>23421.059999999998</v>
      </c>
      <c r="J133" s="47"/>
      <c r="O133" s="32">
        <f>G133</f>
        <v>3403.3499999999995</v>
      </c>
      <c r="P133" s="32">
        <f>I133</f>
        <v>23421.059999999998</v>
      </c>
    </row>
    <row r="134" spans="1:21" ht="141.35" x14ac:dyDescent="0.45">
      <c r="A134" s="24" t="str">
        <f>Source!E81</f>
        <v>11</v>
      </c>
      <c r="B134" s="25" t="s">
        <v>614</v>
      </c>
      <c r="C134" s="25" t="str">
        <f>Source!G81</f>
        <v>Устройство в натяжном потолке монтажных отверстий</v>
      </c>
      <c r="D134" s="26" t="str">
        <f>Source!H81</f>
        <v>100 ШТ</v>
      </c>
      <c r="E134" s="10">
        <f>Source!I81</f>
        <v>0.22</v>
      </c>
      <c r="F134" s="28"/>
      <c r="G134" s="27"/>
      <c r="H134" s="19"/>
      <c r="I134" s="27" t="str">
        <f>Source!BO81</f>
        <v>15-01-052-01</v>
      </c>
      <c r="J134" s="19"/>
      <c r="R134">
        <f>ROUND((Source!FX81/100)*((ROUND(Source!AF81*Source!I81, 2)+ROUND(Source!AE81*Source!I81, 2))), 2)</f>
        <v>116.23</v>
      </c>
      <c r="S134">
        <f>Source!X81</f>
        <v>3241.28</v>
      </c>
      <c r="T134">
        <f>ROUND((Source!FY81/100)*((ROUND(Source!AF81*Source!I81, 2)+ROUND(Source!AE81*Source!I81, 2))), 2)</f>
        <v>57.5</v>
      </c>
      <c r="U134">
        <f>Source!Y81</f>
        <v>1603.58</v>
      </c>
    </row>
    <row r="135" spans="1:21" x14ac:dyDescent="0.4">
      <c r="C135" s="29" t="str">
        <f>"Объем: "&amp;Source!I81&amp;"=(2+"&amp;"20)/"&amp;"100"</f>
        <v>Объем: 0,22=(2+20)/100</v>
      </c>
    </row>
    <row r="136" spans="1:21" ht="14" x14ac:dyDescent="0.45">
      <c r="A136" s="24"/>
      <c r="B136" s="25"/>
      <c r="C136" s="25" t="s">
        <v>595</v>
      </c>
      <c r="D136" s="26"/>
      <c r="E136" s="10"/>
      <c r="F136" s="28">
        <f>Source!AO81</f>
        <v>405.12</v>
      </c>
      <c r="G136" s="27" t="str">
        <f>Source!DG81</f>
        <v>)*1,15)*1,2</v>
      </c>
      <c r="H136" s="19">
        <f>ROUND(Source!AF81*Source!I81, 2)</f>
        <v>122.99</v>
      </c>
      <c r="I136" s="27">
        <f>IF(Source!BA81&lt;&gt; 0, Source!BA81, 1)</f>
        <v>27.74</v>
      </c>
      <c r="J136" s="19">
        <f>Source!S81</f>
        <v>3411.87</v>
      </c>
      <c r="Q136">
        <f>ROUND(Source!AF81*Source!I81, 2)</f>
        <v>122.99</v>
      </c>
    </row>
    <row r="137" spans="1:21" ht="27.35" x14ac:dyDescent="0.45">
      <c r="A137" s="24" t="str">
        <f>Source!E82</f>
        <v>11,1</v>
      </c>
      <c r="B137" s="25" t="str">
        <f>Source!F82</f>
        <v>01.7.14.07-0061</v>
      </c>
      <c r="C137" s="25" t="str">
        <f>Source!G82</f>
        <v>Пластик поливинилхлоридный листовой толщиной 3-4 мм</v>
      </c>
      <c r="D137" s="26" t="str">
        <f>Source!H82</f>
        <v>м2</v>
      </c>
      <c r="E137" s="10">
        <f>Source!I82</f>
        <v>2.5</v>
      </c>
      <c r="F137" s="28">
        <f>Source!AK82</f>
        <v>37.299999999999997</v>
      </c>
      <c r="G137" s="40" t="s">
        <v>3</v>
      </c>
      <c r="H137" s="19">
        <f>ROUND(Source!AC82*Source!I82, 2)+ROUND(Source!AD82*Source!I82, 2)+ROUND(Source!AF82*Source!I82, 2)</f>
        <v>93.25</v>
      </c>
      <c r="I137" s="27">
        <f>IF(Source!BC82&lt;&gt; 0, Source!BC82, 1)</f>
        <v>6.14</v>
      </c>
      <c r="J137" s="19">
        <f>Source!O82</f>
        <v>572.55999999999995</v>
      </c>
      <c r="R137">
        <f>ROUND((Source!FX82/100)*((ROUND(Source!AF82*Source!I82, 2)+ROUND(Source!AE82*Source!I82, 2))), 2)</f>
        <v>0</v>
      </c>
      <c r="S137">
        <f>Source!X82</f>
        <v>0</v>
      </c>
      <c r="T137">
        <f>ROUND((Source!FY82/100)*((ROUND(Source!AF82*Source!I82, 2)+ROUND(Source!AE82*Source!I82, 2))), 2)</f>
        <v>0</v>
      </c>
      <c r="U137">
        <f>Source!Y82</f>
        <v>0</v>
      </c>
    </row>
    <row r="138" spans="1:21" ht="27.35" x14ac:dyDescent="0.45">
      <c r="A138" s="24" t="str">
        <f>Source!E83</f>
        <v>11,2</v>
      </c>
      <c r="B138" s="25" t="str">
        <f>Source!F83</f>
        <v>14.1.02.04-0107</v>
      </c>
      <c r="C138" s="25" t="str">
        <f>Source!G83</f>
        <v>Клей цианакрилатный Permabond С791</v>
      </c>
      <c r="D138" s="26" t="str">
        <f>Source!H83</f>
        <v>кг</v>
      </c>
      <c r="E138" s="10">
        <f>Source!I83</f>
        <v>4.3999999999999997E-2</v>
      </c>
      <c r="F138" s="28">
        <f>Source!AK83</f>
        <v>4894.54</v>
      </c>
      <c r="G138" s="40" t="s">
        <v>3</v>
      </c>
      <c r="H138" s="19">
        <f>ROUND(Source!AC83*Source!I83, 2)+ROUND(Source!AD83*Source!I83, 2)+ROUND(Source!AF83*Source!I83, 2)</f>
        <v>215.36</v>
      </c>
      <c r="I138" s="27">
        <f>IF(Source!BC83&lt;&gt; 0, Source!BC83, 1)</f>
        <v>5.0599999999999996</v>
      </c>
      <c r="J138" s="19">
        <f>Source!O83</f>
        <v>1089.72</v>
      </c>
      <c r="R138">
        <f>ROUND((Source!FX83/100)*((ROUND(Source!AF83*Source!I83, 2)+ROUND(Source!AE83*Source!I83, 2))), 2)</f>
        <v>0</v>
      </c>
      <c r="S138">
        <f>Source!X83</f>
        <v>0</v>
      </c>
      <c r="T138">
        <f>ROUND((Source!FY83/100)*((ROUND(Source!AF83*Source!I83, 2)+ROUND(Source!AE83*Source!I83, 2))), 2)</f>
        <v>0</v>
      </c>
      <c r="U138">
        <f>Source!Y83</f>
        <v>0</v>
      </c>
    </row>
    <row r="139" spans="1:21" ht="28.5" customHeight="1" x14ac:dyDescent="0.45">
      <c r="A139" s="24"/>
      <c r="B139" s="25"/>
      <c r="C139" s="25" t="s">
        <v>598</v>
      </c>
      <c r="D139" s="26" t="s">
        <v>599</v>
      </c>
      <c r="E139" s="10">
        <f>Source!BZ81</f>
        <v>105</v>
      </c>
      <c r="F139" s="49" t="str">
        <f>CONCATENATE(" )", Source!DL81, Source!FT81, "=", Source!FX81, "%")</f>
        <v xml:space="preserve"> )*0,9=94,5%</v>
      </c>
      <c r="G139" s="49"/>
      <c r="H139" s="19">
        <f>SUM(R134:R138)</f>
        <v>116.23</v>
      </c>
      <c r="I139" s="27">
        <f>Source!AT81</f>
        <v>95</v>
      </c>
      <c r="J139" s="19">
        <f>SUM(S134:S138)</f>
        <v>3241.28</v>
      </c>
    </row>
    <row r="140" spans="1:21" ht="42.75" customHeight="1" x14ac:dyDescent="0.45">
      <c r="A140" s="24"/>
      <c r="B140" s="25"/>
      <c r="C140" s="25" t="s">
        <v>600</v>
      </c>
      <c r="D140" s="26" t="s">
        <v>599</v>
      </c>
      <c r="E140" s="10">
        <f>Source!CA81</f>
        <v>55</v>
      </c>
      <c r="F140" s="49" t="str">
        <f>CONCATENATE(" )", Source!DM81, Source!FU81, "=", Source!FY81, "%")</f>
        <v xml:space="preserve"> )*0,85=46,75%</v>
      </c>
      <c r="G140" s="49"/>
      <c r="H140" s="19">
        <f>SUM(T134:T139)</f>
        <v>57.5</v>
      </c>
      <c r="I140" s="27">
        <f>Source!AU81</f>
        <v>47</v>
      </c>
      <c r="J140" s="19">
        <f>SUM(U134:U139)</f>
        <v>1603.58</v>
      </c>
    </row>
    <row r="141" spans="1:21" ht="14" x14ac:dyDescent="0.45">
      <c r="A141" s="33"/>
      <c r="B141" s="34"/>
      <c r="C141" s="34" t="s">
        <v>601</v>
      </c>
      <c r="D141" s="35" t="s">
        <v>602</v>
      </c>
      <c r="E141" s="36">
        <f>Source!AQ81</f>
        <v>36.53</v>
      </c>
      <c r="F141" s="37"/>
      <c r="G141" s="38" t="str">
        <f>Source!DI81</f>
        <v>)*1,15)*1,2</v>
      </c>
      <c r="H141" s="39">
        <f>Source!U81</f>
        <v>11.090507999999998</v>
      </c>
      <c r="I141" s="38"/>
      <c r="J141" s="39"/>
    </row>
    <row r="142" spans="1:21" ht="13.7" x14ac:dyDescent="0.4">
      <c r="C142" s="31" t="s">
        <v>603</v>
      </c>
      <c r="G142" s="47">
        <f>ROUND(Source!AC81*Source!I81, 2)+ROUND(Source!AF81*Source!I81, 2)+ROUND(Source!AD81*Source!I81, 2)+SUM(H137:H140)</f>
        <v>605.33000000000004</v>
      </c>
      <c r="H142" s="47"/>
      <c r="I142" s="47">
        <f>Source!P81+Source!Q81+Source!S81+SUM(J137:J140)</f>
        <v>9919.01</v>
      </c>
      <c r="J142" s="47"/>
      <c r="O142" s="32">
        <f>G142</f>
        <v>605.33000000000004</v>
      </c>
      <c r="P142" s="32">
        <f>I142</f>
        <v>9919.01</v>
      </c>
    </row>
    <row r="143" spans="1:21" ht="77" x14ac:dyDescent="0.45">
      <c r="A143" s="24" t="str">
        <f>Source!E84</f>
        <v>12</v>
      </c>
      <c r="B143" s="25" t="s">
        <v>615</v>
      </c>
      <c r="C143" s="25" t="str">
        <f>Source!G84</f>
        <v>Ремонт штукатурки откосов внутри здания по камню и бетону цементно-известковым раствором прямолинейных</v>
      </c>
      <c r="D143" s="26" t="str">
        <f>Source!H84</f>
        <v>100 м2</v>
      </c>
      <c r="E143" s="10">
        <f>Source!I84</f>
        <v>6.54E-2</v>
      </c>
      <c r="F143" s="28"/>
      <c r="G143" s="27"/>
      <c r="H143" s="19"/>
      <c r="I143" s="27" t="str">
        <f>Source!BO84</f>
        <v>61-7-1</v>
      </c>
      <c r="J143" s="19"/>
      <c r="R143">
        <f>ROUND((Source!FX84/100)*((ROUND(Source!AF84*Source!I84, 2)+ROUND(Source!AE84*Source!I84, 2))), 2)</f>
        <v>214</v>
      </c>
      <c r="S143">
        <f>Source!X84</f>
        <v>5936.45</v>
      </c>
      <c r="T143">
        <f>ROUND((Source!FY84/100)*((ROUND(Source!AF84*Source!I84, 2)+ROUND(Source!AE84*Source!I84, 2))), 2)</f>
        <v>135.44999999999999</v>
      </c>
      <c r="U143">
        <f>Source!Y84</f>
        <v>3757.25</v>
      </c>
    </row>
    <row r="144" spans="1:21" ht="25.35" x14ac:dyDescent="0.4">
      <c r="C144" s="29" t="str">
        <f>"Объем: "&amp;Source!I84&amp;"=((0,9+"&amp;"2,1*"&amp;"2)*"&amp;"2+"&amp;"(1,6+"&amp;"2,1*"&amp;"2)*"&amp;"2)*"&amp;"0,3/"&amp;"100"</f>
        <v>Объем: 0,0654=((0,9+2,1*2)*2+(1,6+2,1*2)*2)*0,3/100</v>
      </c>
    </row>
    <row r="145" spans="1:21" ht="14" x14ac:dyDescent="0.45">
      <c r="A145" s="24"/>
      <c r="B145" s="25"/>
      <c r="C145" s="25" t="s">
        <v>595</v>
      </c>
      <c r="D145" s="26"/>
      <c r="E145" s="10"/>
      <c r="F145" s="28">
        <f>Source!AO84</f>
        <v>3436.05</v>
      </c>
      <c r="G145" s="27" t="str">
        <f>Source!DG84</f>
        <v>)*1,2</v>
      </c>
      <c r="H145" s="19">
        <f>ROUND(Source!AF84*Source!I84, 2)</f>
        <v>269.66000000000003</v>
      </c>
      <c r="I145" s="27">
        <f>IF(Source!BA84&lt;&gt; 0, Source!BA84, 1)</f>
        <v>27.74</v>
      </c>
      <c r="J145" s="19">
        <f>Source!S84</f>
        <v>7480.4</v>
      </c>
      <c r="Q145">
        <f>ROUND(Source!AF84*Source!I84, 2)</f>
        <v>269.66000000000003</v>
      </c>
    </row>
    <row r="146" spans="1:21" ht="14" x14ac:dyDescent="0.45">
      <c r="A146" s="24"/>
      <c r="B146" s="25"/>
      <c r="C146" s="25" t="s">
        <v>596</v>
      </c>
      <c r="D146" s="26"/>
      <c r="E146" s="10"/>
      <c r="F146" s="28">
        <f>Source!AM84</f>
        <v>36.26</v>
      </c>
      <c r="G146" s="27" t="str">
        <f>Source!DE84</f>
        <v>)*1,2</v>
      </c>
      <c r="H146" s="19">
        <f>ROUND(Source!AD84*Source!I84, 2)</f>
        <v>2.85</v>
      </c>
      <c r="I146" s="27">
        <f>IF(Source!BB84&lt;&gt; 0, Source!BB84, 1)</f>
        <v>13.32</v>
      </c>
      <c r="J146" s="19">
        <f>Source!Q84</f>
        <v>37.9</v>
      </c>
    </row>
    <row r="147" spans="1:21" ht="14" x14ac:dyDescent="0.45">
      <c r="A147" s="24"/>
      <c r="B147" s="25"/>
      <c r="C147" s="25" t="s">
        <v>597</v>
      </c>
      <c r="D147" s="26"/>
      <c r="E147" s="10"/>
      <c r="F147" s="28">
        <f>Source!AN84</f>
        <v>15.66</v>
      </c>
      <c r="G147" s="27" t="str">
        <f>Source!DF84</f>
        <v>)*1,2</v>
      </c>
      <c r="H147" s="30">
        <f>ROUND(Source!AE84*Source!I84, 2)</f>
        <v>1.23</v>
      </c>
      <c r="I147" s="27">
        <f>IF(Source!BS84&lt;&gt; 0, Source!BS84, 1)</f>
        <v>27.74</v>
      </c>
      <c r="J147" s="30">
        <f>Source!R84</f>
        <v>34.090000000000003</v>
      </c>
      <c r="Q147">
        <f>ROUND(Source!AE84*Source!I84, 2)</f>
        <v>1.23</v>
      </c>
    </row>
    <row r="148" spans="1:21" ht="14" x14ac:dyDescent="0.45">
      <c r="A148" s="24"/>
      <c r="B148" s="25"/>
      <c r="C148" s="25" t="s">
        <v>611</v>
      </c>
      <c r="D148" s="26"/>
      <c r="E148" s="10"/>
      <c r="F148" s="28">
        <f>Source!AL84</f>
        <v>2279.65</v>
      </c>
      <c r="G148" s="27" t="str">
        <f>Source!DD84</f>
        <v/>
      </c>
      <c r="H148" s="19">
        <f>ROUND(Source!AC84*Source!I84, 2)</f>
        <v>149.09</v>
      </c>
      <c r="I148" s="27">
        <f>IF(Source!BC84&lt;&gt; 0, Source!BC84, 1)</f>
        <v>5.99</v>
      </c>
      <c r="J148" s="19">
        <f>Source!P84</f>
        <v>893.04</v>
      </c>
    </row>
    <row r="149" spans="1:21" ht="14" x14ac:dyDescent="0.45">
      <c r="A149" s="24" t="str">
        <f>Source!E85</f>
        <v>12,1</v>
      </c>
      <c r="B149" s="25" t="str">
        <f>Source!F85</f>
        <v>01.7.07.07</v>
      </c>
      <c r="C149" s="25" t="str">
        <f>Source!G85</f>
        <v>Строительный мусор</v>
      </c>
      <c r="D149" s="26" t="str">
        <f>Source!H85</f>
        <v>т</v>
      </c>
      <c r="E149" s="10">
        <f>Source!I85</f>
        <v>0.52973999999999999</v>
      </c>
      <c r="F149" s="28">
        <f>Source!AK85</f>
        <v>0</v>
      </c>
      <c r="G149" s="40" t="s">
        <v>3</v>
      </c>
      <c r="H149" s="19">
        <f>ROUND(Source!AC85*Source!I85, 2)+ROUND(Source!AD85*Source!I85, 2)+ROUND(Source!AF85*Source!I85, 2)</f>
        <v>0</v>
      </c>
      <c r="I149" s="27">
        <f>IF(Source!BC85&lt;&gt; 0, Source!BC85, 1)</f>
        <v>7.21</v>
      </c>
      <c r="J149" s="19">
        <f>Source!O85</f>
        <v>0</v>
      </c>
      <c r="R149">
        <f>ROUND((Source!FX85/100)*((ROUND(Source!AF85*Source!I85, 2)+ROUND(Source!AE85*Source!I85, 2))), 2)</f>
        <v>0</v>
      </c>
      <c r="S149">
        <f>Source!X85</f>
        <v>0</v>
      </c>
      <c r="T149">
        <f>ROUND((Source!FY85/100)*((ROUND(Source!AF85*Source!I85, 2)+ROUND(Source!AE85*Source!I85, 2))), 2)</f>
        <v>0</v>
      </c>
      <c r="U149">
        <f>Source!Y85</f>
        <v>0</v>
      </c>
    </row>
    <row r="150" spans="1:21" ht="14" x14ac:dyDescent="0.45">
      <c r="A150" s="24"/>
      <c r="B150" s="25"/>
      <c r="C150" s="25" t="s">
        <v>598</v>
      </c>
      <c r="D150" s="26" t="s">
        <v>599</v>
      </c>
      <c r="E150" s="10">
        <f>Source!BZ84</f>
        <v>79</v>
      </c>
      <c r="F150" s="28"/>
      <c r="G150" s="27"/>
      <c r="H150" s="19">
        <f>SUM(R143:R149)</f>
        <v>214</v>
      </c>
      <c r="I150" s="27">
        <f>Source!AT84</f>
        <v>79</v>
      </c>
      <c r="J150" s="19">
        <f>SUM(S143:S149)</f>
        <v>5936.45</v>
      </c>
    </row>
    <row r="151" spans="1:21" ht="14" x14ac:dyDescent="0.45">
      <c r="A151" s="24"/>
      <c r="B151" s="25"/>
      <c r="C151" s="25" t="s">
        <v>600</v>
      </c>
      <c r="D151" s="26" t="s">
        <v>599</v>
      </c>
      <c r="E151" s="10">
        <f>Source!CA84</f>
        <v>50</v>
      </c>
      <c r="F151" s="28"/>
      <c r="G151" s="27"/>
      <c r="H151" s="19">
        <f>SUM(T143:T150)</f>
        <v>135.44999999999999</v>
      </c>
      <c r="I151" s="27">
        <f>Source!AU84</f>
        <v>50</v>
      </c>
      <c r="J151" s="19">
        <f>SUM(U143:U150)</f>
        <v>3757.25</v>
      </c>
    </row>
    <row r="152" spans="1:21" ht="14" x14ac:dyDescent="0.45">
      <c r="A152" s="33"/>
      <c r="B152" s="34"/>
      <c r="C152" s="34" t="s">
        <v>601</v>
      </c>
      <c r="D152" s="35" t="s">
        <v>602</v>
      </c>
      <c r="E152" s="36">
        <f>Source!AQ84</f>
        <v>383.06</v>
      </c>
      <c r="F152" s="37"/>
      <c r="G152" s="38" t="str">
        <f>Source!DI84</f>
        <v>)*1,2</v>
      </c>
      <c r="H152" s="39">
        <f>Source!U84</f>
        <v>30.062548799999998</v>
      </c>
      <c r="I152" s="38"/>
      <c r="J152" s="39"/>
    </row>
    <row r="153" spans="1:21" ht="13.7" x14ac:dyDescent="0.4">
      <c r="C153" s="31" t="s">
        <v>603</v>
      </c>
      <c r="G153" s="47">
        <f>ROUND(Source!AC84*Source!I84, 2)+ROUND(Source!AF84*Source!I84, 2)+ROUND(Source!AD84*Source!I84, 2)+SUM(H149:H151)</f>
        <v>771.05</v>
      </c>
      <c r="H153" s="47"/>
      <c r="I153" s="47">
        <f>Source!P84+Source!Q84+Source!S84+SUM(J149:J151)</f>
        <v>18105.04</v>
      </c>
      <c r="J153" s="47"/>
      <c r="O153" s="32">
        <f>G153</f>
        <v>771.05</v>
      </c>
      <c r="P153" s="32">
        <f>I153</f>
        <v>18105.04</v>
      </c>
    </row>
    <row r="154" spans="1:21" ht="82" x14ac:dyDescent="0.45">
      <c r="A154" s="24" t="str">
        <f>Source!E86</f>
        <v>13</v>
      </c>
      <c r="B154" s="25" t="s">
        <v>616</v>
      </c>
      <c r="C154" s="25" t="str">
        <f>Source!G86</f>
        <v>Сплошное выравнивание внутренних поверхностей (однослойное оштукатуривание) из сухих растворных смесей толщиной до 10 мм для последующей окраски или оклейки обоями стен</v>
      </c>
      <c r="D154" s="26" t="str">
        <f>Source!H86</f>
        <v>100 м2</v>
      </c>
      <c r="E154" s="10">
        <f>Source!I86</f>
        <v>0.84199999999999997</v>
      </c>
      <c r="F154" s="28"/>
      <c r="G154" s="27"/>
      <c r="H154" s="19"/>
      <c r="I154" s="27" t="str">
        <f>Source!BO86</f>
        <v>61-1-9</v>
      </c>
      <c r="J154" s="19"/>
      <c r="R154">
        <f>ROUND((Source!FX86/100)*((ROUND(Source!AF86*Source!I86, 2)+ROUND(Source!AE86*Source!I86, 2))), 2)</f>
        <v>250.08</v>
      </c>
      <c r="S154">
        <f>Source!X86</f>
        <v>6937.25</v>
      </c>
      <c r="T154">
        <f>ROUND((Source!FY86/100)*((ROUND(Source!AF86*Source!I86, 2)+ROUND(Source!AE86*Source!I86, 2))), 2)</f>
        <v>158.28</v>
      </c>
      <c r="U154">
        <f>Source!Y86</f>
        <v>4390.67</v>
      </c>
    </row>
    <row r="155" spans="1:21" x14ac:dyDescent="0.4">
      <c r="C155" s="29" t="str">
        <f>"Объем: "&amp;Source!I86&amp;"=(84,2)/"&amp;"100"</f>
        <v>Объем: 0,842=(84,2)/100</v>
      </c>
    </row>
    <row r="156" spans="1:21" ht="14" x14ac:dyDescent="0.45">
      <c r="A156" s="24"/>
      <c r="B156" s="25"/>
      <c r="C156" s="25" t="s">
        <v>595</v>
      </c>
      <c r="D156" s="26"/>
      <c r="E156" s="10"/>
      <c r="F156" s="28">
        <f>Source!AO86</f>
        <v>303.12</v>
      </c>
      <c r="G156" s="27" t="str">
        <f>Source!DG86</f>
        <v>)*1,2</v>
      </c>
      <c r="H156" s="19">
        <f>ROUND(Source!AF86*Source!I86, 2)</f>
        <v>306.27</v>
      </c>
      <c r="I156" s="27">
        <f>IF(Source!BA86&lt;&gt; 0, Source!BA86, 1)</f>
        <v>27.74</v>
      </c>
      <c r="J156" s="19">
        <f>Source!S86</f>
        <v>8496</v>
      </c>
      <c r="Q156">
        <f>ROUND(Source!AF86*Source!I86, 2)</f>
        <v>306.27</v>
      </c>
    </row>
    <row r="157" spans="1:21" ht="14" x14ac:dyDescent="0.45">
      <c r="A157" s="24"/>
      <c r="B157" s="25"/>
      <c r="C157" s="25" t="s">
        <v>596</v>
      </c>
      <c r="D157" s="26"/>
      <c r="E157" s="10"/>
      <c r="F157" s="28">
        <f>Source!AM86</f>
        <v>17.16</v>
      </c>
      <c r="G157" s="27" t="str">
        <f>Source!DE86</f>
        <v>)*1,2</v>
      </c>
      <c r="H157" s="19">
        <f>ROUND(Source!AD86*Source!I86, 2)</f>
        <v>17.34</v>
      </c>
      <c r="I157" s="27">
        <f>IF(Source!BB86&lt;&gt; 0, Source!BB86, 1)</f>
        <v>17.489999999999998</v>
      </c>
      <c r="J157" s="19">
        <f>Source!Q86</f>
        <v>303.25</v>
      </c>
    </row>
    <row r="158" spans="1:21" ht="14" x14ac:dyDescent="0.45">
      <c r="A158" s="24"/>
      <c r="B158" s="25"/>
      <c r="C158" s="25" t="s">
        <v>597</v>
      </c>
      <c r="D158" s="26"/>
      <c r="E158" s="10"/>
      <c r="F158" s="28">
        <f>Source!AN86</f>
        <v>10.18</v>
      </c>
      <c r="G158" s="27" t="str">
        <f>Source!DF86</f>
        <v>)*1,2</v>
      </c>
      <c r="H158" s="30">
        <f>ROUND(Source!AE86*Source!I86, 2)</f>
        <v>10.29</v>
      </c>
      <c r="I158" s="27">
        <f>IF(Source!BS86&lt;&gt; 0, Source!BS86, 1)</f>
        <v>27.74</v>
      </c>
      <c r="J158" s="30">
        <f>Source!R86</f>
        <v>285.33</v>
      </c>
      <c r="Q158">
        <f>ROUND(Source!AE86*Source!I86, 2)</f>
        <v>10.29</v>
      </c>
    </row>
    <row r="159" spans="1:21" ht="14" x14ac:dyDescent="0.45">
      <c r="A159" s="24"/>
      <c r="B159" s="25"/>
      <c r="C159" s="25" t="s">
        <v>611</v>
      </c>
      <c r="D159" s="26"/>
      <c r="E159" s="10"/>
      <c r="F159" s="28">
        <f>Source!AL86</f>
        <v>1.25</v>
      </c>
      <c r="G159" s="27" t="str">
        <f>Source!DD86</f>
        <v/>
      </c>
      <c r="H159" s="19">
        <f>ROUND(Source!AC86*Source!I86, 2)</f>
        <v>1.05</v>
      </c>
      <c r="I159" s="27">
        <f>IF(Source!BC86&lt;&gt; 0, Source!BC86, 1)</f>
        <v>10.43</v>
      </c>
      <c r="J159" s="19">
        <f>Source!P86</f>
        <v>10.98</v>
      </c>
    </row>
    <row r="160" spans="1:21" ht="27.35" x14ac:dyDescent="0.45">
      <c r="A160" s="24" t="str">
        <f>Source!E87</f>
        <v>13,1</v>
      </c>
      <c r="B160" s="25" t="str">
        <f>Source!F87</f>
        <v>14.5.11.06-0004</v>
      </c>
      <c r="C160" s="25" t="str">
        <f>Source!G87</f>
        <v>Шпатлевка Ветонит LR</v>
      </c>
      <c r="D160" s="26" t="str">
        <f>Source!H87</f>
        <v>т</v>
      </c>
      <c r="E160" s="10">
        <f>Source!I87</f>
        <v>0.71991000000000005</v>
      </c>
      <c r="F160" s="28">
        <f>Source!AK87</f>
        <v>7879.32</v>
      </c>
      <c r="G160" s="40" t="s">
        <v>3</v>
      </c>
      <c r="H160" s="19">
        <f>ROUND(Source!AC87*Source!I87, 2)+ROUND(Source!AD87*Source!I87, 2)+ROUND(Source!AF87*Source!I87, 2)</f>
        <v>5672.4</v>
      </c>
      <c r="I160" s="27">
        <f>IF(Source!BC87&lt;&gt; 0, Source!BC87, 1)</f>
        <v>3.41</v>
      </c>
      <c r="J160" s="19">
        <f>Source!O87</f>
        <v>19342.89</v>
      </c>
      <c r="R160">
        <f>ROUND((Source!FX87/100)*((ROUND(Source!AF87*Source!I87, 2)+ROUND(Source!AE87*Source!I87, 2))), 2)</f>
        <v>0</v>
      </c>
      <c r="S160">
        <f>Source!X87</f>
        <v>0</v>
      </c>
      <c r="T160">
        <f>ROUND((Source!FY87/100)*((ROUND(Source!AF87*Source!I87, 2)+ROUND(Source!AE87*Source!I87, 2))), 2)</f>
        <v>0</v>
      </c>
      <c r="U160">
        <f>Source!Y87</f>
        <v>0</v>
      </c>
    </row>
    <row r="161" spans="1:21" ht="54.7" x14ac:dyDescent="0.45">
      <c r="A161" s="24" t="str">
        <f>Source!E88</f>
        <v>13,2</v>
      </c>
      <c r="B161" s="25" t="s">
        <v>193</v>
      </c>
      <c r="C161" s="25" t="str">
        <f>Source!G88</f>
        <v>Грунтовки для бетона и штукатурки KNAUF, марка Бетонконтакт, акриловые, адгезионные, для обработки бетонных поверхностей</v>
      </c>
      <c r="D161" s="26" t="str">
        <f>Source!H88</f>
        <v>т</v>
      </c>
      <c r="E161" s="10">
        <v>2.5260000000000001E-2</v>
      </c>
      <c r="F161" s="28">
        <f>Source!AK88</f>
        <v>22516.26</v>
      </c>
      <c r="G161" s="40" t="s">
        <v>3</v>
      </c>
      <c r="H161" s="19">
        <f>ROUND(Source!AC88*Source!I88, 2)+ROUND(Source!AD88*Source!I88, 2)+ROUND(Source!AF88*Source!I88, 2)</f>
        <v>568.76</v>
      </c>
      <c r="I161" s="27">
        <f>IF(Source!BC88&lt;&gt; 0, Source!BC88, 1)</f>
        <v>4.67</v>
      </c>
      <c r="J161" s="19">
        <f>Source!O88</f>
        <v>2656.11</v>
      </c>
      <c r="R161">
        <f>ROUND((Source!FX88/100)*((ROUND(Source!AF88*Source!I88, 2)+ROUND(Source!AE88*Source!I88, 2))), 2)</f>
        <v>0</v>
      </c>
      <c r="S161">
        <f>Source!X88</f>
        <v>0</v>
      </c>
      <c r="T161">
        <f>ROUND((Source!FY88/100)*((ROUND(Source!AF88*Source!I88, 2)+ROUND(Source!AE88*Source!I88, 2))), 2)</f>
        <v>0</v>
      </c>
      <c r="U161">
        <f>Source!Y88</f>
        <v>0</v>
      </c>
    </row>
    <row r="162" spans="1:21" ht="14" x14ac:dyDescent="0.45">
      <c r="A162" s="24"/>
      <c r="B162" s="25"/>
      <c r="C162" s="25" t="s">
        <v>598</v>
      </c>
      <c r="D162" s="26" t="s">
        <v>599</v>
      </c>
      <c r="E162" s="10">
        <f>Source!BZ86</f>
        <v>79</v>
      </c>
      <c r="F162" s="28"/>
      <c r="G162" s="27"/>
      <c r="H162" s="19">
        <f>SUM(R154:R161)</f>
        <v>250.08</v>
      </c>
      <c r="I162" s="27">
        <f>Source!AT86</f>
        <v>79</v>
      </c>
      <c r="J162" s="19">
        <f>SUM(S154:S161)</f>
        <v>6937.25</v>
      </c>
    </row>
    <row r="163" spans="1:21" ht="14" x14ac:dyDescent="0.45">
      <c r="A163" s="24"/>
      <c r="B163" s="25"/>
      <c r="C163" s="25" t="s">
        <v>600</v>
      </c>
      <c r="D163" s="26" t="s">
        <v>599</v>
      </c>
      <c r="E163" s="10">
        <f>Source!CA86</f>
        <v>50</v>
      </c>
      <c r="F163" s="28"/>
      <c r="G163" s="27"/>
      <c r="H163" s="19">
        <f>SUM(T154:T162)</f>
        <v>158.28</v>
      </c>
      <c r="I163" s="27">
        <f>Source!AU86</f>
        <v>50</v>
      </c>
      <c r="J163" s="19">
        <f>SUM(U154:U162)</f>
        <v>4390.67</v>
      </c>
    </row>
    <row r="164" spans="1:21" ht="14" x14ac:dyDescent="0.45">
      <c r="A164" s="33"/>
      <c r="B164" s="34"/>
      <c r="C164" s="34" t="s">
        <v>601</v>
      </c>
      <c r="D164" s="35" t="s">
        <v>602</v>
      </c>
      <c r="E164" s="36">
        <f>Source!AQ86</f>
        <v>35.83</v>
      </c>
      <c r="F164" s="37"/>
      <c r="G164" s="38" t="str">
        <f>Source!DI86</f>
        <v>)*1,2</v>
      </c>
      <c r="H164" s="39">
        <f>Source!U86</f>
        <v>36.202631999999994</v>
      </c>
      <c r="I164" s="38"/>
      <c r="J164" s="39"/>
    </row>
    <row r="165" spans="1:21" ht="13.7" x14ac:dyDescent="0.4">
      <c r="C165" s="31" t="s">
        <v>603</v>
      </c>
      <c r="G165" s="47">
        <f>ROUND(Source!AC86*Source!I86, 2)+ROUND(Source!AF86*Source!I86, 2)+ROUND(Source!AD86*Source!I86, 2)+SUM(H160:H163)</f>
        <v>6974.1799999999994</v>
      </c>
      <c r="H165" s="47"/>
      <c r="I165" s="47">
        <f>Source!P86+Source!Q86+Source!S86+SUM(J160:J163)</f>
        <v>42137.149999999994</v>
      </c>
      <c r="J165" s="47"/>
      <c r="O165" s="32">
        <f>G165</f>
        <v>6974.1799999999994</v>
      </c>
      <c r="P165" s="32">
        <f>I165</f>
        <v>42137.149999999994</v>
      </c>
    </row>
    <row r="166" spans="1:21" ht="141.35" x14ac:dyDescent="0.45">
      <c r="A166" s="24" t="str">
        <f>Source!E89</f>
        <v>14</v>
      </c>
      <c r="B166" s="25" t="s">
        <v>617</v>
      </c>
      <c r="C166" s="25" t="str">
        <f>Source!G89</f>
        <v>Оклейка обоями стен по монолитной штукатурке и бетону тиснеными и плотными</v>
      </c>
      <c r="D166" s="26" t="str">
        <f>Source!H89</f>
        <v>100 м2</v>
      </c>
      <c r="E166" s="10">
        <f>Source!I89</f>
        <v>0.84199999999999997</v>
      </c>
      <c r="F166" s="28"/>
      <c r="G166" s="27"/>
      <c r="H166" s="19"/>
      <c r="I166" s="27" t="str">
        <f>Source!BO89</f>
        <v>15-06-001-02</v>
      </c>
      <c r="J166" s="19"/>
      <c r="R166">
        <f>ROUND((Source!FX89/100)*((ROUND(Source!AF89*Source!I89, 2)+ROUND(Source!AE89*Source!I89, 2))), 2)</f>
        <v>467.91</v>
      </c>
      <c r="S166">
        <f>Source!X89</f>
        <v>13048.35</v>
      </c>
      <c r="T166">
        <f>ROUND((Source!FY89/100)*((ROUND(Source!AF89*Source!I89, 2)+ROUND(Source!AE89*Source!I89, 2))), 2)</f>
        <v>231.48</v>
      </c>
      <c r="U166">
        <f>Source!Y89</f>
        <v>6455.5</v>
      </c>
    </row>
    <row r="167" spans="1:21" ht="14" x14ac:dyDescent="0.45">
      <c r="A167" s="24"/>
      <c r="B167" s="25"/>
      <c r="C167" s="25" t="s">
        <v>595</v>
      </c>
      <c r="D167" s="26"/>
      <c r="E167" s="10"/>
      <c r="F167" s="28">
        <f>Source!AO89</f>
        <v>425.84</v>
      </c>
      <c r="G167" s="27" t="str">
        <f>Source!DG89</f>
        <v>)*1,15)*1,2</v>
      </c>
      <c r="H167" s="19">
        <f>ROUND(Source!AF89*Source!I89, 2)</f>
        <v>494.81</v>
      </c>
      <c r="I167" s="27">
        <f>IF(Source!BA89&lt;&gt; 0, Source!BA89, 1)</f>
        <v>27.74</v>
      </c>
      <c r="J167" s="19">
        <f>Source!S89</f>
        <v>13726</v>
      </c>
      <c r="Q167">
        <f>ROUND(Source!AF89*Source!I89, 2)</f>
        <v>494.81</v>
      </c>
    </row>
    <row r="168" spans="1:21" ht="14" x14ac:dyDescent="0.45">
      <c r="A168" s="24"/>
      <c r="B168" s="25"/>
      <c r="C168" s="25" t="s">
        <v>596</v>
      </c>
      <c r="D168" s="26"/>
      <c r="E168" s="10"/>
      <c r="F168" s="28">
        <f>Source!AM89</f>
        <v>0.97</v>
      </c>
      <c r="G168" s="27" t="str">
        <f>Source!DE89</f>
        <v>)*1,25)*1,2</v>
      </c>
      <c r="H168" s="19">
        <f>ROUND(Source!AD89*Source!I89, 2)</f>
        <v>1.23</v>
      </c>
      <c r="I168" s="27">
        <f>IF(Source!BB89&lt;&gt; 0, Source!BB89, 1)</f>
        <v>12.02</v>
      </c>
      <c r="J168" s="19">
        <f>Source!Q89</f>
        <v>14.73</v>
      </c>
    </row>
    <row r="169" spans="1:21" ht="14" x14ac:dyDescent="0.45">
      <c r="A169" s="24"/>
      <c r="B169" s="25"/>
      <c r="C169" s="25" t="s">
        <v>597</v>
      </c>
      <c r="D169" s="26"/>
      <c r="E169" s="10"/>
      <c r="F169" s="28">
        <f>Source!AN89</f>
        <v>0.26</v>
      </c>
      <c r="G169" s="27" t="str">
        <f>Source!DF89</f>
        <v>)*1,25)*1,2</v>
      </c>
      <c r="H169" s="30">
        <f>ROUND(Source!AE89*Source!I89, 2)</f>
        <v>0.33</v>
      </c>
      <c r="I169" s="27">
        <f>IF(Source!BS89&lt;&gt; 0, Source!BS89, 1)</f>
        <v>27.74</v>
      </c>
      <c r="J169" s="30">
        <f>Source!R89</f>
        <v>9.11</v>
      </c>
      <c r="Q169">
        <f>ROUND(Source!AE89*Source!I89, 2)</f>
        <v>0.33</v>
      </c>
    </row>
    <row r="170" spans="1:21" ht="14" x14ac:dyDescent="0.45">
      <c r="A170" s="24"/>
      <c r="B170" s="25"/>
      <c r="C170" s="25" t="s">
        <v>611</v>
      </c>
      <c r="D170" s="26"/>
      <c r="E170" s="10"/>
      <c r="F170" s="28">
        <f>Source!AL89</f>
        <v>157.21</v>
      </c>
      <c r="G170" s="27" t="str">
        <f>Source!DD89</f>
        <v/>
      </c>
      <c r="H170" s="19">
        <f>ROUND(Source!AC89*Source!I89, 2)</f>
        <v>132.37</v>
      </c>
      <c r="I170" s="27">
        <f>IF(Source!BC89&lt;&gt; 0, Source!BC89, 1)</f>
        <v>3.71</v>
      </c>
      <c r="J170" s="19">
        <f>Source!P89</f>
        <v>491.1</v>
      </c>
    </row>
    <row r="171" spans="1:21" ht="27.35" x14ac:dyDescent="0.45">
      <c r="A171" s="24" t="str">
        <f>Source!E90</f>
        <v>14,1</v>
      </c>
      <c r="B171" s="25" t="str">
        <f>Source!F90</f>
        <v>01.6.02.01-0012</v>
      </c>
      <c r="C171" s="25" t="str">
        <f>Source!G90</f>
        <v>Обои виниловые моющиеся MARBURG</v>
      </c>
      <c r="D171" s="26" t="str">
        <f>Source!H90</f>
        <v>10 м2</v>
      </c>
      <c r="E171" s="10">
        <f>Source!I90</f>
        <v>9.6829999999999998</v>
      </c>
      <c r="F171" s="28">
        <f>Source!AK90</f>
        <v>234.8</v>
      </c>
      <c r="G171" s="40" t="s">
        <v>3</v>
      </c>
      <c r="H171" s="19">
        <f>ROUND(Source!AC90*Source!I90, 2)+ROUND(Source!AD90*Source!I90, 2)+ROUND(Source!AF90*Source!I90, 2)</f>
        <v>2273.5700000000002</v>
      </c>
      <c r="I171" s="27">
        <f>IF(Source!BC90&lt;&gt; 0, Source!BC90, 1)</f>
        <v>4.62</v>
      </c>
      <c r="J171" s="19">
        <f>Source!O90</f>
        <v>10503.89</v>
      </c>
      <c r="R171">
        <f>ROUND((Source!FX90/100)*((ROUND(Source!AF90*Source!I90, 2)+ROUND(Source!AE90*Source!I90, 2))), 2)</f>
        <v>0</v>
      </c>
      <c r="S171">
        <f>Source!X90</f>
        <v>0</v>
      </c>
      <c r="T171">
        <f>ROUND((Source!FY90/100)*((ROUND(Source!AF90*Source!I90, 2)+ROUND(Source!AE90*Source!I90, 2))), 2)</f>
        <v>0</v>
      </c>
      <c r="U171">
        <f>Source!Y90</f>
        <v>0</v>
      </c>
    </row>
    <row r="172" spans="1:21" ht="28.5" customHeight="1" x14ac:dyDescent="0.45">
      <c r="A172" s="24"/>
      <c r="B172" s="25"/>
      <c r="C172" s="25" t="s">
        <v>598</v>
      </c>
      <c r="D172" s="26" t="s">
        <v>599</v>
      </c>
      <c r="E172" s="10">
        <f>Source!BZ89</f>
        <v>105</v>
      </c>
      <c r="F172" s="49" t="str">
        <f>CONCATENATE(" )", Source!DL89, Source!FT89, "=", Source!FX89, "%")</f>
        <v xml:space="preserve"> )*0,9=94,5%</v>
      </c>
      <c r="G172" s="49"/>
      <c r="H172" s="19">
        <f>SUM(R166:R171)</f>
        <v>467.91</v>
      </c>
      <c r="I172" s="27">
        <f>Source!AT89</f>
        <v>95</v>
      </c>
      <c r="J172" s="19">
        <f>SUM(S166:S171)</f>
        <v>13048.35</v>
      </c>
    </row>
    <row r="173" spans="1:21" ht="42.75" customHeight="1" x14ac:dyDescent="0.45">
      <c r="A173" s="24"/>
      <c r="B173" s="25"/>
      <c r="C173" s="25" t="s">
        <v>600</v>
      </c>
      <c r="D173" s="26" t="s">
        <v>599</v>
      </c>
      <c r="E173" s="10">
        <f>Source!CA89</f>
        <v>55</v>
      </c>
      <c r="F173" s="49" t="str">
        <f>CONCATENATE(" )", Source!DM89, Source!FU89, "=", Source!FY89, "%")</f>
        <v xml:space="preserve"> )*0,85=46,75%</v>
      </c>
      <c r="G173" s="49"/>
      <c r="H173" s="19">
        <f>SUM(T166:T172)</f>
        <v>231.48</v>
      </c>
      <c r="I173" s="27">
        <f>Source!AU89</f>
        <v>47</v>
      </c>
      <c r="J173" s="19">
        <f>SUM(U166:U172)</f>
        <v>6455.5</v>
      </c>
    </row>
    <row r="174" spans="1:21" ht="14" x14ac:dyDescent="0.45">
      <c r="A174" s="33"/>
      <c r="B174" s="34"/>
      <c r="C174" s="34" t="s">
        <v>601</v>
      </c>
      <c r="D174" s="35" t="s">
        <v>602</v>
      </c>
      <c r="E174" s="36">
        <f>Source!AQ89</f>
        <v>46.95</v>
      </c>
      <c r="F174" s="37"/>
      <c r="G174" s="38" t="str">
        <f>Source!DI89</f>
        <v>)*1,15)*1,2</v>
      </c>
      <c r="H174" s="39">
        <f>Source!U89</f>
        <v>54.554021999999996</v>
      </c>
      <c r="I174" s="38"/>
      <c r="J174" s="39"/>
    </row>
    <row r="175" spans="1:21" ht="13.7" x14ac:dyDescent="0.4">
      <c r="C175" s="31" t="s">
        <v>603</v>
      </c>
      <c r="G175" s="47">
        <f>ROUND(Source!AC89*Source!I89, 2)+ROUND(Source!AF89*Source!I89, 2)+ROUND(Source!AD89*Source!I89, 2)+SUM(H171:H173)</f>
        <v>3601.37</v>
      </c>
      <c r="H175" s="47"/>
      <c r="I175" s="47">
        <f>Source!P89+Source!Q89+Source!S89+SUM(J171:J173)</f>
        <v>44239.57</v>
      </c>
      <c r="J175" s="47"/>
      <c r="O175" s="32">
        <f>G175</f>
        <v>3601.37</v>
      </c>
      <c r="P175" s="32">
        <f>I175</f>
        <v>44239.57</v>
      </c>
    </row>
    <row r="176" spans="1:21" ht="141.35" x14ac:dyDescent="0.45">
      <c r="A176" s="24" t="str">
        <f>Source!E91</f>
        <v>15</v>
      </c>
      <c r="B176" s="25" t="s">
        <v>618</v>
      </c>
      <c r="C176" s="25" t="str">
        <f>Source!G91</f>
        <v>Установка блоков в наружных и внутренних дверных проемах в каменных стенах, площадь проема до 3 м2</v>
      </c>
      <c r="D176" s="26" t="str">
        <f>Source!H91</f>
        <v>100 м2</v>
      </c>
      <c r="E176" s="10">
        <f>Source!I91</f>
        <v>1.89E-2</v>
      </c>
      <c r="F176" s="28"/>
      <c r="G176" s="27"/>
      <c r="H176" s="19"/>
      <c r="I176" s="27" t="str">
        <f>Source!BO91</f>
        <v>10-01-039-01</v>
      </c>
      <c r="J176" s="19"/>
      <c r="R176">
        <f>ROUND((Source!FX91/100)*((ROUND(Source!AF91*Source!I91, 2)+ROUND(Source!AE91*Source!I91, 2))), 2)</f>
        <v>27.4</v>
      </c>
      <c r="S176">
        <f>Source!X91</f>
        <v>758.62</v>
      </c>
      <c r="T176">
        <f>ROUND((Source!FY91/100)*((ROUND(Source!AF91*Source!I91, 2)+ROUND(Source!AE91*Source!I91, 2))), 2)</f>
        <v>13.82</v>
      </c>
      <c r="U176">
        <f>Source!Y91</f>
        <v>386.47</v>
      </c>
    </row>
    <row r="177" spans="1:21" x14ac:dyDescent="0.4">
      <c r="C177" s="29" t="str">
        <f>"Объем: "&amp;Source!I91&amp;"=(0,9*"&amp;"2,1)/"&amp;"100"</f>
        <v>Объем: 0,0189=(0,9*2,1)/100</v>
      </c>
    </row>
    <row r="178" spans="1:21" ht="14" x14ac:dyDescent="0.45">
      <c r="A178" s="24"/>
      <c r="B178" s="25"/>
      <c r="C178" s="25" t="s">
        <v>595</v>
      </c>
      <c r="D178" s="26"/>
      <c r="E178" s="10"/>
      <c r="F178" s="28">
        <f>Source!AO91</f>
        <v>821.89</v>
      </c>
      <c r="G178" s="27" t="str">
        <f>Source!DG91</f>
        <v>)*1,15)*1,2</v>
      </c>
      <c r="H178" s="19">
        <f>ROUND(Source!AF91*Source!I91, 2)</f>
        <v>21.44</v>
      </c>
      <c r="I178" s="27">
        <f>IF(Source!BA91&lt;&gt; 0, Source!BA91, 1)</f>
        <v>27.74</v>
      </c>
      <c r="J178" s="19">
        <f>Source!S91</f>
        <v>594.65</v>
      </c>
      <c r="Q178">
        <f>ROUND(Source!AF91*Source!I91, 2)</f>
        <v>21.44</v>
      </c>
    </row>
    <row r="179" spans="1:21" ht="14" x14ac:dyDescent="0.45">
      <c r="A179" s="24"/>
      <c r="B179" s="25"/>
      <c r="C179" s="25" t="s">
        <v>596</v>
      </c>
      <c r="D179" s="26"/>
      <c r="E179" s="10"/>
      <c r="F179" s="28">
        <f>Source!AM91</f>
        <v>967.98</v>
      </c>
      <c r="G179" s="27" t="str">
        <f>Source!DE91</f>
        <v>)*1,25)*1,2</v>
      </c>
      <c r="H179" s="19">
        <f>ROUND(Source!AD91*Source!I91, 2)</f>
        <v>27.44</v>
      </c>
      <c r="I179" s="27">
        <f>IF(Source!BB91&lt;&gt; 0, Source!BB91, 1)</f>
        <v>8.17</v>
      </c>
      <c r="J179" s="19">
        <f>Source!Q91</f>
        <v>224.2</v>
      </c>
    </row>
    <row r="180" spans="1:21" ht="14" x14ac:dyDescent="0.45">
      <c r="A180" s="24"/>
      <c r="B180" s="25"/>
      <c r="C180" s="25" t="s">
        <v>597</v>
      </c>
      <c r="D180" s="26"/>
      <c r="E180" s="10"/>
      <c r="F180" s="28">
        <f>Source!AN91</f>
        <v>153.9</v>
      </c>
      <c r="G180" s="27" t="str">
        <f>Source!DF91</f>
        <v>)*1,25)*1,2</v>
      </c>
      <c r="H180" s="30">
        <f>ROUND(Source!AE91*Source!I91, 2)</f>
        <v>4.3600000000000003</v>
      </c>
      <c r="I180" s="27">
        <f>IF(Source!BS91&lt;&gt; 0, Source!BS91, 1)</f>
        <v>27.74</v>
      </c>
      <c r="J180" s="30">
        <f>Source!R91</f>
        <v>121.03</v>
      </c>
      <c r="Q180">
        <f>ROUND(Source!AE91*Source!I91, 2)</f>
        <v>4.3600000000000003</v>
      </c>
    </row>
    <row r="181" spans="1:21" ht="14" x14ac:dyDescent="0.45">
      <c r="A181" s="24"/>
      <c r="B181" s="25"/>
      <c r="C181" s="25" t="s">
        <v>611</v>
      </c>
      <c r="D181" s="26"/>
      <c r="E181" s="10"/>
      <c r="F181" s="28">
        <f>Source!AL91</f>
        <v>1703.82</v>
      </c>
      <c r="G181" s="27" t="str">
        <f>Source!DD91</f>
        <v/>
      </c>
      <c r="H181" s="19">
        <f>ROUND(Source!AC91*Source!I91, 2)</f>
        <v>32.200000000000003</v>
      </c>
      <c r="I181" s="27">
        <f>IF(Source!BC91&lt;&gt; 0, Source!BC91, 1)</f>
        <v>4.8099999999999996</v>
      </c>
      <c r="J181" s="19">
        <f>Source!P91</f>
        <v>154.88999999999999</v>
      </c>
    </row>
    <row r="182" spans="1:21" ht="27.35" x14ac:dyDescent="0.45">
      <c r="A182" s="24" t="str">
        <f>Source!E92</f>
        <v>15,1</v>
      </c>
      <c r="B182" s="25" t="str">
        <f>Source!F92</f>
        <v>01.7.04.11-0001</v>
      </c>
      <c r="C182" s="25" t="str">
        <f>Source!G92</f>
        <v>Защелки врезные с ручками и корпусом из алюминиевого сплава</v>
      </c>
      <c r="D182" s="26" t="str">
        <f>Source!H92</f>
        <v>компл.</v>
      </c>
      <c r="E182" s="10">
        <f>Source!I92</f>
        <v>1</v>
      </c>
      <c r="F182" s="28">
        <f>Source!AK92</f>
        <v>57.09</v>
      </c>
      <c r="G182" s="40" t="s">
        <v>3</v>
      </c>
      <c r="H182" s="19">
        <f>ROUND(Source!AC92*Source!I92, 2)+ROUND(Source!AD92*Source!I92, 2)+ROUND(Source!AF92*Source!I92, 2)</f>
        <v>57.09</v>
      </c>
      <c r="I182" s="27">
        <f>IF(Source!BC92&lt;&gt; 0, Source!BC92, 1)</f>
        <v>4.37</v>
      </c>
      <c r="J182" s="19">
        <f>Source!O92</f>
        <v>249.48</v>
      </c>
      <c r="R182">
        <f>ROUND((Source!FX92/100)*((ROUND(Source!AF92*Source!I92, 2)+ROUND(Source!AE92*Source!I92, 2))), 2)</f>
        <v>0</v>
      </c>
      <c r="S182">
        <f>Source!X92</f>
        <v>0</v>
      </c>
      <c r="T182">
        <f>ROUND((Source!FY92/100)*((ROUND(Source!AF92*Source!I92, 2)+ROUND(Source!AE92*Source!I92, 2))), 2)</f>
        <v>0</v>
      </c>
      <c r="U182">
        <f>Source!Y92</f>
        <v>0</v>
      </c>
    </row>
    <row r="183" spans="1:21" ht="27.35" x14ac:dyDescent="0.45">
      <c r="A183" s="24" t="str">
        <f>Source!E93</f>
        <v>15,2</v>
      </c>
      <c r="B183" s="25" t="str">
        <f>Source!F93</f>
        <v>08.1.02.25-0031</v>
      </c>
      <c r="C183" s="25" t="str">
        <f>Source!G93</f>
        <v>Ерши металлические строительные</v>
      </c>
      <c r="D183" s="26" t="str">
        <f>Source!H93</f>
        <v>кг</v>
      </c>
      <c r="E183" s="10">
        <f>Source!I93</f>
        <v>0.70874999999999999</v>
      </c>
      <c r="F183" s="28">
        <f>Source!AK93</f>
        <v>10.26</v>
      </c>
      <c r="G183" s="40" t="s">
        <v>3</v>
      </c>
      <c r="H183" s="19">
        <f>ROUND(Source!AC93*Source!I93, 2)+ROUND(Source!AD93*Source!I93, 2)+ROUND(Source!AF93*Source!I93, 2)</f>
        <v>7.27</v>
      </c>
      <c r="I183" s="27">
        <f>IF(Source!BC93&lt;&gt; 0, Source!BC93, 1)</f>
        <v>6.27</v>
      </c>
      <c r="J183" s="19">
        <f>Source!O93</f>
        <v>45.59</v>
      </c>
      <c r="R183">
        <f>ROUND((Source!FX93/100)*((ROUND(Source!AF93*Source!I93, 2)+ROUND(Source!AE93*Source!I93, 2))), 2)</f>
        <v>0</v>
      </c>
      <c r="S183">
        <f>Source!X93</f>
        <v>0</v>
      </c>
      <c r="T183">
        <f>ROUND((Source!FY93/100)*((ROUND(Source!AF93*Source!I93, 2)+ROUND(Source!AE93*Source!I93, 2))), 2)</f>
        <v>0</v>
      </c>
      <c r="U183">
        <f>Source!Y93</f>
        <v>0</v>
      </c>
    </row>
    <row r="184" spans="1:21" ht="27.35" x14ac:dyDescent="0.45">
      <c r="A184" s="24" t="str">
        <f>Source!E94</f>
        <v>15,3</v>
      </c>
      <c r="B184" s="25" t="str">
        <f>Source!F94</f>
        <v>11.2.02.01-0023</v>
      </c>
      <c r="C184" s="25" t="str">
        <f>Source!G94</f>
        <v>Блоки дверные внутренние двупольные глухие, фанерованные шпоном дуба</v>
      </c>
      <c r="D184" s="26" t="str">
        <f>Source!H94</f>
        <v>м2</v>
      </c>
      <c r="E184" s="10">
        <f>Source!I94</f>
        <v>1.8900000000000001</v>
      </c>
      <c r="F184" s="28">
        <f>Source!AK94</f>
        <v>2426.35</v>
      </c>
      <c r="G184" s="40" t="s">
        <v>3</v>
      </c>
      <c r="H184" s="19">
        <f>ROUND(Source!AC94*Source!I94, 2)+ROUND(Source!AD94*Source!I94, 2)+ROUND(Source!AF94*Source!I94, 2)</f>
        <v>4585.8</v>
      </c>
      <c r="I184" s="27">
        <f>IF(Source!BC94&lt;&gt; 0, Source!BC94, 1)</f>
        <v>4.04</v>
      </c>
      <c r="J184" s="19">
        <f>Source!O94</f>
        <v>18526.64</v>
      </c>
      <c r="R184">
        <f>ROUND((Source!FX94/100)*((ROUND(Source!AF94*Source!I94, 2)+ROUND(Source!AE94*Source!I94, 2))), 2)</f>
        <v>0</v>
      </c>
      <c r="S184">
        <f>Source!X94</f>
        <v>0</v>
      </c>
      <c r="T184">
        <f>ROUND((Source!FY94/100)*((ROUND(Source!AF94*Source!I94, 2)+ROUND(Source!AE94*Source!I94, 2))), 2)</f>
        <v>0</v>
      </c>
      <c r="U184">
        <f>Source!Y94</f>
        <v>0</v>
      </c>
    </row>
    <row r="185" spans="1:21" ht="42.75" customHeight="1" x14ac:dyDescent="0.45">
      <c r="A185" s="24"/>
      <c r="B185" s="25"/>
      <c r="C185" s="25" t="s">
        <v>598</v>
      </c>
      <c r="D185" s="26" t="s">
        <v>599</v>
      </c>
      <c r="E185" s="10">
        <f>Source!BZ91</f>
        <v>118</v>
      </c>
      <c r="F185" s="49" t="str">
        <f>CONCATENATE(" )", Source!DL91, Source!FT91, "=", Source!FX91, "%")</f>
        <v xml:space="preserve"> )*0,9=106,2%</v>
      </c>
      <c r="G185" s="49"/>
      <c r="H185" s="19">
        <f>SUM(R176:R184)</f>
        <v>27.4</v>
      </c>
      <c r="I185" s="27">
        <f>Source!AT91</f>
        <v>106</v>
      </c>
      <c r="J185" s="19">
        <f>SUM(S176:S184)</f>
        <v>758.62</v>
      </c>
    </row>
    <row r="186" spans="1:21" ht="42.75" customHeight="1" x14ac:dyDescent="0.45">
      <c r="A186" s="24"/>
      <c r="B186" s="25"/>
      <c r="C186" s="25" t="s">
        <v>600</v>
      </c>
      <c r="D186" s="26" t="s">
        <v>599</v>
      </c>
      <c r="E186" s="10">
        <f>Source!CA91</f>
        <v>63</v>
      </c>
      <c r="F186" s="49" t="str">
        <f>CONCATENATE(" )", Source!DM91, Source!FU91, "=", Source!FY91, "%")</f>
        <v xml:space="preserve"> )*0,85=53,55%</v>
      </c>
      <c r="G186" s="49"/>
      <c r="H186" s="19">
        <f>SUM(T176:T185)</f>
        <v>13.82</v>
      </c>
      <c r="I186" s="27">
        <f>Source!AU91</f>
        <v>54</v>
      </c>
      <c r="J186" s="19">
        <f>SUM(U176:U185)</f>
        <v>386.47</v>
      </c>
    </row>
    <row r="187" spans="1:21" ht="14" x14ac:dyDescent="0.45">
      <c r="A187" s="33"/>
      <c r="B187" s="34"/>
      <c r="C187" s="34" t="s">
        <v>601</v>
      </c>
      <c r="D187" s="35" t="s">
        <v>602</v>
      </c>
      <c r="E187" s="36">
        <f>Source!AQ91</f>
        <v>89.53</v>
      </c>
      <c r="F187" s="37"/>
      <c r="G187" s="38" t="str">
        <f>Source!DI91</f>
        <v>)*1,15)*1,2</v>
      </c>
      <c r="H187" s="39">
        <f>Source!U91</f>
        <v>2.3351214599999999</v>
      </c>
      <c r="I187" s="38"/>
      <c r="J187" s="39"/>
    </row>
    <row r="188" spans="1:21" ht="13.7" x14ac:dyDescent="0.4">
      <c r="C188" s="31" t="s">
        <v>603</v>
      </c>
      <c r="G188" s="47">
        <f>ROUND(Source!AC91*Source!I91, 2)+ROUND(Source!AF91*Source!I91, 2)+ROUND(Source!AD91*Source!I91, 2)+SUM(H182:H186)</f>
        <v>4772.4599999999991</v>
      </c>
      <c r="H188" s="47"/>
      <c r="I188" s="47">
        <f>Source!P91+Source!Q91+Source!S91+SUM(J182:J186)</f>
        <v>20940.54</v>
      </c>
      <c r="J188" s="47"/>
      <c r="O188" s="32">
        <f>G188</f>
        <v>4772.4599999999991</v>
      </c>
      <c r="P188" s="32">
        <f>I188</f>
        <v>20940.54</v>
      </c>
    </row>
    <row r="189" spans="1:21" ht="141.35" x14ac:dyDescent="0.45">
      <c r="A189" s="24" t="str">
        <f>Source!E95</f>
        <v>16</v>
      </c>
      <c r="B189" s="25" t="s">
        <v>619</v>
      </c>
      <c r="C189" s="25" t="str">
        <f>Source!G95</f>
        <v>Установка блоков в наружных и внутренних дверных проемах в каменных стенах, площадь проема более 3 м2</v>
      </c>
      <c r="D189" s="26" t="str">
        <f>Source!H95</f>
        <v>100 м2</v>
      </c>
      <c r="E189" s="10">
        <f>Source!I95</f>
        <v>3.3599999999999998E-2</v>
      </c>
      <c r="F189" s="28"/>
      <c r="G189" s="27"/>
      <c r="H189" s="19"/>
      <c r="I189" s="27" t="str">
        <f>Source!BO95</f>
        <v>10-01-039-02</v>
      </c>
      <c r="J189" s="19"/>
      <c r="R189">
        <f>ROUND((Source!FX95/100)*((ROUND(Source!AF95*Source!I95, 2)+ROUND(Source!AE95*Source!I95, 2))), 2)</f>
        <v>43.93</v>
      </c>
      <c r="S189">
        <f>Source!X95</f>
        <v>1216.5</v>
      </c>
      <c r="T189">
        <f>ROUND((Source!FY95/100)*((ROUND(Source!AF95*Source!I95, 2)+ROUND(Source!AE95*Source!I95, 2))), 2)</f>
        <v>22.15</v>
      </c>
      <c r="U189">
        <f>Source!Y95</f>
        <v>619.73</v>
      </c>
    </row>
    <row r="190" spans="1:21" x14ac:dyDescent="0.4">
      <c r="C190" s="29" t="str">
        <f>"Объем: "&amp;Source!I95&amp;"=(1,6*"&amp;"2,1)/"&amp;"100"</f>
        <v>Объем: 0,0336=(1,6*2,1)/100</v>
      </c>
    </row>
    <row r="191" spans="1:21" ht="14" x14ac:dyDescent="0.45">
      <c r="A191" s="24"/>
      <c r="B191" s="25"/>
      <c r="C191" s="25" t="s">
        <v>595</v>
      </c>
      <c r="D191" s="26"/>
      <c r="E191" s="10"/>
      <c r="F191" s="28">
        <f>Source!AO95</f>
        <v>762.25</v>
      </c>
      <c r="G191" s="27" t="str">
        <f>Source!DG95</f>
        <v>)*1,15)*1,2</v>
      </c>
      <c r="H191" s="19">
        <f>ROUND(Source!AF95*Source!I95, 2)</f>
        <v>35.340000000000003</v>
      </c>
      <c r="I191" s="27">
        <f>IF(Source!BA95&lt;&gt; 0, Source!BA95, 1)</f>
        <v>27.74</v>
      </c>
      <c r="J191" s="19">
        <f>Source!S95</f>
        <v>980.44</v>
      </c>
      <c r="Q191">
        <f>ROUND(Source!AF95*Source!I95, 2)</f>
        <v>35.340000000000003</v>
      </c>
    </row>
    <row r="192" spans="1:21" ht="14" x14ac:dyDescent="0.45">
      <c r="A192" s="24"/>
      <c r="B192" s="25"/>
      <c r="C192" s="25" t="s">
        <v>596</v>
      </c>
      <c r="D192" s="26"/>
      <c r="E192" s="10"/>
      <c r="F192" s="28">
        <f>Source!AM95</f>
        <v>747.73</v>
      </c>
      <c r="G192" s="27" t="str">
        <f>Source!DE95</f>
        <v>)*1,25)*1,2</v>
      </c>
      <c r="H192" s="19">
        <f>ROUND(Source!AD95*Source!I95, 2)</f>
        <v>37.69</v>
      </c>
      <c r="I192" s="27">
        <f>IF(Source!BB95&lt;&gt; 0, Source!BB95, 1)</f>
        <v>8.34</v>
      </c>
      <c r="J192" s="19">
        <f>Source!Q95</f>
        <v>314.3</v>
      </c>
    </row>
    <row r="193" spans="1:21" ht="14" x14ac:dyDescent="0.45">
      <c r="A193" s="24"/>
      <c r="B193" s="25"/>
      <c r="C193" s="25" t="s">
        <v>597</v>
      </c>
      <c r="D193" s="26"/>
      <c r="E193" s="10"/>
      <c r="F193" s="28">
        <f>Source!AN95</f>
        <v>119.59</v>
      </c>
      <c r="G193" s="27" t="str">
        <f>Source!DF95</f>
        <v>)*1,25)*1,2</v>
      </c>
      <c r="H193" s="30">
        <f>ROUND(Source!AE95*Source!I95, 2)</f>
        <v>6.03</v>
      </c>
      <c r="I193" s="27">
        <f>IF(Source!BS95&lt;&gt; 0, Source!BS95, 1)</f>
        <v>27.74</v>
      </c>
      <c r="J193" s="30">
        <f>Source!R95</f>
        <v>167.2</v>
      </c>
      <c r="Q193">
        <f>ROUND(Source!AE95*Source!I95, 2)</f>
        <v>6.03</v>
      </c>
    </row>
    <row r="194" spans="1:21" ht="14" x14ac:dyDescent="0.45">
      <c r="A194" s="24"/>
      <c r="B194" s="25"/>
      <c r="C194" s="25" t="s">
        <v>611</v>
      </c>
      <c r="D194" s="26"/>
      <c r="E194" s="10"/>
      <c r="F194" s="28">
        <f>Source!AL95</f>
        <v>1172.22</v>
      </c>
      <c r="G194" s="27" t="str">
        <f>Source!DD95</f>
        <v/>
      </c>
      <c r="H194" s="19">
        <f>ROUND(Source!AC95*Source!I95, 2)</f>
        <v>39.39</v>
      </c>
      <c r="I194" s="27">
        <f>IF(Source!BC95&lt;&gt; 0, Source!BC95, 1)</f>
        <v>4.78</v>
      </c>
      <c r="J194" s="19">
        <f>Source!P95</f>
        <v>188.27</v>
      </c>
    </row>
    <row r="195" spans="1:21" ht="27.35" x14ac:dyDescent="0.45">
      <c r="A195" s="24" t="str">
        <f>Source!E97</f>
        <v>16,2</v>
      </c>
      <c r="B195" s="25" t="str">
        <f>Source!F97</f>
        <v>08.1.02.25-0031</v>
      </c>
      <c r="C195" s="25" t="str">
        <f>Source!G97</f>
        <v>Ерши металлические строительные</v>
      </c>
      <c r="D195" s="26" t="str">
        <f>Source!H97</f>
        <v>кг</v>
      </c>
      <c r="E195" s="10">
        <f>Source!I97</f>
        <v>0.75297599999999998</v>
      </c>
      <c r="F195" s="28">
        <f>Source!AK97</f>
        <v>10.26</v>
      </c>
      <c r="G195" s="40" t="s">
        <v>3</v>
      </c>
      <c r="H195" s="19">
        <f>ROUND(Source!AC97*Source!I97, 2)+ROUND(Source!AD97*Source!I97, 2)+ROUND(Source!AF97*Source!I97, 2)</f>
        <v>7.73</v>
      </c>
      <c r="I195" s="27">
        <f>IF(Source!BC97&lt;&gt; 0, Source!BC97, 1)</f>
        <v>6.27</v>
      </c>
      <c r="J195" s="19">
        <f>Source!O97</f>
        <v>48.44</v>
      </c>
      <c r="R195">
        <f>ROUND((Source!FX97/100)*((ROUND(Source!AF97*Source!I97, 2)+ROUND(Source!AE97*Source!I97, 2))), 2)</f>
        <v>0</v>
      </c>
      <c r="S195">
        <f>Source!X97</f>
        <v>0</v>
      </c>
      <c r="T195">
        <f>ROUND((Source!FY97/100)*((ROUND(Source!AF97*Source!I97, 2)+ROUND(Source!AE97*Source!I97, 2))), 2)</f>
        <v>0</v>
      </c>
      <c r="U195">
        <f>Source!Y97</f>
        <v>0</v>
      </c>
    </row>
    <row r="196" spans="1:21" ht="27.35" x14ac:dyDescent="0.45">
      <c r="A196" s="24" t="str">
        <f>Source!E98</f>
        <v>16,3</v>
      </c>
      <c r="B196" s="25" t="str">
        <f>Source!F98</f>
        <v>11.2.02.01-0023</v>
      </c>
      <c r="C196" s="25" t="str">
        <f>Source!G98</f>
        <v>Блоки дверные внутренние двупольные глухие, фанерованные шпоном дуба</v>
      </c>
      <c r="D196" s="26" t="str">
        <f>Source!H98</f>
        <v>м2</v>
      </c>
      <c r="E196" s="10">
        <f>Source!I98</f>
        <v>3.36</v>
      </c>
      <c r="F196" s="28">
        <f>Source!AK98</f>
        <v>2426.35</v>
      </c>
      <c r="G196" s="40" t="s">
        <v>3</v>
      </c>
      <c r="H196" s="19">
        <f>ROUND(Source!AC98*Source!I98, 2)+ROUND(Source!AD98*Source!I98, 2)+ROUND(Source!AF98*Source!I98, 2)</f>
        <v>8152.54</v>
      </c>
      <c r="I196" s="27">
        <f>IF(Source!BC98&lt;&gt; 0, Source!BC98, 1)</f>
        <v>4.04</v>
      </c>
      <c r="J196" s="19">
        <f>Source!O98</f>
        <v>32936.25</v>
      </c>
      <c r="R196">
        <f>ROUND((Source!FX98/100)*((ROUND(Source!AF98*Source!I98, 2)+ROUND(Source!AE98*Source!I98, 2))), 2)</f>
        <v>0</v>
      </c>
      <c r="S196">
        <f>Source!X98</f>
        <v>0</v>
      </c>
      <c r="T196">
        <f>ROUND((Source!FY98/100)*((ROUND(Source!AF98*Source!I98, 2)+ROUND(Source!AE98*Source!I98, 2))), 2)</f>
        <v>0</v>
      </c>
      <c r="U196">
        <f>Source!Y98</f>
        <v>0</v>
      </c>
    </row>
    <row r="197" spans="1:21" ht="42.75" customHeight="1" x14ac:dyDescent="0.45">
      <c r="A197" s="24"/>
      <c r="B197" s="25"/>
      <c r="C197" s="25" t="s">
        <v>598</v>
      </c>
      <c r="D197" s="26" t="s">
        <v>599</v>
      </c>
      <c r="E197" s="10">
        <f>Source!BZ95</f>
        <v>118</v>
      </c>
      <c r="F197" s="49" t="str">
        <f>CONCATENATE(" )", Source!DL95, Source!FT95, "=", Source!FX95, "%")</f>
        <v xml:space="preserve"> )*0,9=106,2%</v>
      </c>
      <c r="G197" s="49"/>
      <c r="H197" s="19">
        <f>SUM(R189:R196)</f>
        <v>43.93</v>
      </c>
      <c r="I197" s="27">
        <f>Source!AT95</f>
        <v>106</v>
      </c>
      <c r="J197" s="19">
        <f>SUM(S189:S196)</f>
        <v>1216.5</v>
      </c>
    </row>
    <row r="198" spans="1:21" ht="42.75" customHeight="1" x14ac:dyDescent="0.45">
      <c r="A198" s="24"/>
      <c r="B198" s="25"/>
      <c r="C198" s="25" t="s">
        <v>600</v>
      </c>
      <c r="D198" s="26" t="s">
        <v>599</v>
      </c>
      <c r="E198" s="10">
        <f>Source!CA95</f>
        <v>63</v>
      </c>
      <c r="F198" s="49" t="str">
        <f>CONCATENATE(" )", Source!DM95, Source!FU95, "=", Source!FY95, "%")</f>
        <v xml:space="preserve"> )*0,85=53,55%</v>
      </c>
      <c r="G198" s="49"/>
      <c r="H198" s="19">
        <f>SUM(T189:T197)</f>
        <v>22.15</v>
      </c>
      <c r="I198" s="27">
        <f>Source!AU95</f>
        <v>54</v>
      </c>
      <c r="J198" s="19">
        <f>SUM(U189:U197)</f>
        <v>619.73</v>
      </c>
    </row>
    <row r="199" spans="1:21" ht="14" x14ac:dyDescent="0.45">
      <c r="A199" s="33"/>
      <c r="B199" s="34"/>
      <c r="C199" s="34" t="s">
        <v>601</v>
      </c>
      <c r="D199" s="35" t="s">
        <v>602</v>
      </c>
      <c r="E199" s="36">
        <f>Source!AQ95</f>
        <v>81.09</v>
      </c>
      <c r="F199" s="37"/>
      <c r="G199" s="38" t="str">
        <f>Source!DI95</f>
        <v>)*1,15)*1,2</v>
      </c>
      <c r="H199" s="39">
        <f>Source!U95</f>
        <v>3.75998112</v>
      </c>
      <c r="I199" s="38"/>
      <c r="J199" s="39"/>
    </row>
    <row r="200" spans="1:21" ht="13.7" x14ac:dyDescent="0.4">
      <c r="C200" s="31" t="s">
        <v>603</v>
      </c>
      <c r="G200" s="47">
        <f>ROUND(Source!AC95*Source!I95, 2)+ROUND(Source!AF95*Source!I95, 2)+ROUND(Source!AD95*Source!I95, 2)+SUM(H195:H198)</f>
        <v>8338.7699999999986</v>
      </c>
      <c r="H200" s="47"/>
      <c r="I200" s="47">
        <f>Source!P95+Source!Q95+Source!S95+SUM(J195:J198)</f>
        <v>36303.930000000008</v>
      </c>
      <c r="J200" s="47"/>
      <c r="O200" s="32">
        <f>G200</f>
        <v>8338.7699999999986</v>
      </c>
      <c r="P200" s="32">
        <f>I200</f>
        <v>36303.930000000008</v>
      </c>
    </row>
    <row r="201" spans="1:21" ht="141.35" x14ac:dyDescent="0.45">
      <c r="A201" s="24" t="str">
        <f>Source!E99</f>
        <v>17</v>
      </c>
      <c r="B201" s="25" t="s">
        <v>620</v>
      </c>
      <c r="C201" s="25" t="str">
        <f>Source!G99</f>
        <v>Установка и крепление наличников</v>
      </c>
      <c r="D201" s="26" t="str">
        <f>Source!H99</f>
        <v>100 м</v>
      </c>
      <c r="E201" s="10">
        <f>Source!I99</f>
        <v>0.218</v>
      </c>
      <c r="F201" s="28"/>
      <c r="G201" s="27"/>
      <c r="H201" s="19"/>
      <c r="I201" s="27" t="str">
        <f>Source!BO99</f>
        <v>10-01-060-01</v>
      </c>
      <c r="J201" s="19"/>
      <c r="R201">
        <f>ROUND((Source!FX99/100)*((ROUND(Source!AF99*Source!I99, 2)+ROUND(Source!AE99*Source!I99, 2))), 2)</f>
        <v>20.57</v>
      </c>
      <c r="S201">
        <f>Source!X99</f>
        <v>569.59</v>
      </c>
      <c r="T201">
        <f>ROUND((Source!FY99/100)*((ROUND(Source!AF99*Source!I99, 2)+ROUND(Source!AE99*Source!I99, 2))), 2)</f>
        <v>10.37</v>
      </c>
      <c r="U201">
        <f>Source!Y99</f>
        <v>290.17</v>
      </c>
    </row>
    <row r="202" spans="1:21" x14ac:dyDescent="0.4">
      <c r="C202" s="29" t="str">
        <f>"Объем: "&amp;Source!I99&amp;"=((0,9+"&amp;"2,1*"&amp;"2)*"&amp;"2+"&amp;"(1,6+"&amp;"2,1*"&amp;"2)*"&amp;"2)/"&amp;"100"</f>
        <v>Объем: 0,218=((0,9+2,1*2)*2+(1,6+2,1*2)*2)/100</v>
      </c>
    </row>
    <row r="203" spans="1:21" ht="14" x14ac:dyDescent="0.45">
      <c r="A203" s="24"/>
      <c r="B203" s="25"/>
      <c r="C203" s="25" t="s">
        <v>595</v>
      </c>
      <c r="D203" s="26"/>
      <c r="E203" s="10"/>
      <c r="F203" s="28">
        <f>Source!AO99</f>
        <v>63.89</v>
      </c>
      <c r="G203" s="27" t="str">
        <f>Source!DG99</f>
        <v>)*1,15)*1,2</v>
      </c>
      <c r="H203" s="19">
        <f>ROUND(Source!AF99*Source!I99, 2)</f>
        <v>19.22</v>
      </c>
      <c r="I203" s="27">
        <f>IF(Source!BA99&lt;&gt; 0, Source!BA99, 1)</f>
        <v>27.74</v>
      </c>
      <c r="J203" s="19">
        <f>Source!S99</f>
        <v>533.17999999999995</v>
      </c>
      <c r="Q203">
        <f>ROUND(Source!AF99*Source!I99, 2)</f>
        <v>19.22</v>
      </c>
    </row>
    <row r="204" spans="1:21" ht="14" x14ac:dyDescent="0.45">
      <c r="A204" s="24"/>
      <c r="B204" s="25"/>
      <c r="C204" s="25" t="s">
        <v>596</v>
      </c>
      <c r="D204" s="26"/>
      <c r="E204" s="10"/>
      <c r="F204" s="28">
        <f>Source!AM99</f>
        <v>2.63</v>
      </c>
      <c r="G204" s="27" t="str">
        <f>Source!DE99</f>
        <v>)*1,25)*1,2</v>
      </c>
      <c r="H204" s="19">
        <f>ROUND(Source!AD99*Source!I99, 2)</f>
        <v>0.86</v>
      </c>
      <c r="I204" s="27">
        <f>IF(Source!BB99&lt;&gt; 0, Source!BB99, 1)</f>
        <v>11.39</v>
      </c>
      <c r="J204" s="19">
        <f>Source!Q99</f>
        <v>9.8000000000000007</v>
      </c>
    </row>
    <row r="205" spans="1:21" ht="14" x14ac:dyDescent="0.45">
      <c r="A205" s="24"/>
      <c r="B205" s="25"/>
      <c r="C205" s="25" t="s">
        <v>597</v>
      </c>
      <c r="D205" s="26"/>
      <c r="E205" s="10"/>
      <c r="F205" s="28">
        <f>Source!AN99</f>
        <v>0.46</v>
      </c>
      <c r="G205" s="27" t="str">
        <f>Source!DF99</f>
        <v>)*1,25)*1,2</v>
      </c>
      <c r="H205" s="30">
        <f>ROUND(Source!AE99*Source!I99, 2)</f>
        <v>0.15</v>
      </c>
      <c r="I205" s="27">
        <f>IF(Source!BS99&lt;&gt; 0, Source!BS99, 1)</f>
        <v>27.74</v>
      </c>
      <c r="J205" s="30">
        <f>Source!R99</f>
        <v>4.17</v>
      </c>
      <c r="Q205">
        <f>ROUND(Source!AE99*Source!I99, 2)</f>
        <v>0.15</v>
      </c>
    </row>
    <row r="206" spans="1:21" ht="14" x14ac:dyDescent="0.45">
      <c r="A206" s="24"/>
      <c r="B206" s="25"/>
      <c r="C206" s="25" t="s">
        <v>611</v>
      </c>
      <c r="D206" s="26"/>
      <c r="E206" s="10"/>
      <c r="F206" s="28">
        <f>Source!AL99</f>
        <v>8.5</v>
      </c>
      <c r="G206" s="27" t="str">
        <f>Source!DD99</f>
        <v/>
      </c>
      <c r="H206" s="19">
        <f>ROUND(Source!AC99*Source!I99, 2)</f>
        <v>1.85</v>
      </c>
      <c r="I206" s="27">
        <f>IF(Source!BC99&lt;&gt; 0, Source!BC99, 1)</f>
        <v>8.06</v>
      </c>
      <c r="J206" s="19">
        <f>Source!P99</f>
        <v>14.94</v>
      </c>
    </row>
    <row r="207" spans="1:21" ht="27.35" x14ac:dyDescent="0.45">
      <c r="A207" s="24" t="str">
        <f>Source!E100</f>
        <v>17,1</v>
      </c>
      <c r="B207" s="25" t="str">
        <f>Source!F100</f>
        <v>11.1.01.10-3001</v>
      </c>
      <c r="C207" s="25" t="str">
        <f>Source!G100</f>
        <v>Наличники из твердолиственных пород, покрытые нитролаком, сечение 13х54 мм</v>
      </c>
      <c r="D207" s="26" t="str">
        <f>Source!H100</f>
        <v>м</v>
      </c>
      <c r="E207" s="10">
        <f>Source!I100</f>
        <v>24.416</v>
      </c>
      <c r="F207" s="28">
        <f>Source!AK100</f>
        <v>26.32</v>
      </c>
      <c r="G207" s="40" t="s">
        <v>3</v>
      </c>
      <c r="H207" s="19">
        <f>ROUND(Source!AC100*Source!I100, 2)+ROUND(Source!AD100*Source!I100, 2)+ROUND(Source!AF100*Source!I100, 2)</f>
        <v>642.63</v>
      </c>
      <c r="I207" s="27">
        <f>IF(Source!BC100&lt;&gt; 0, Source!BC100, 1)</f>
        <v>3.48</v>
      </c>
      <c r="J207" s="19">
        <f>Source!O100</f>
        <v>2236.35</v>
      </c>
      <c r="R207">
        <f>ROUND((Source!FX100/100)*((ROUND(Source!AF100*Source!I100, 2)+ROUND(Source!AE100*Source!I100, 2))), 2)</f>
        <v>0</v>
      </c>
      <c r="S207">
        <f>Source!X100</f>
        <v>0</v>
      </c>
      <c r="T207">
        <f>ROUND((Source!FY100/100)*((ROUND(Source!AF100*Source!I100, 2)+ROUND(Source!AE100*Source!I100, 2))), 2)</f>
        <v>0</v>
      </c>
      <c r="U207">
        <f>Source!Y100</f>
        <v>0</v>
      </c>
    </row>
    <row r="208" spans="1:21" ht="42.75" customHeight="1" x14ac:dyDescent="0.45">
      <c r="A208" s="24"/>
      <c r="B208" s="25"/>
      <c r="C208" s="25" t="s">
        <v>598</v>
      </c>
      <c r="D208" s="26" t="s">
        <v>599</v>
      </c>
      <c r="E208" s="10">
        <f>Source!BZ99</f>
        <v>118</v>
      </c>
      <c r="F208" s="49" t="str">
        <f>CONCATENATE(" )", Source!DL99, Source!FT99, "=", Source!FX99, "%")</f>
        <v xml:space="preserve"> )*0,9=106,2%</v>
      </c>
      <c r="G208" s="49"/>
      <c r="H208" s="19">
        <f>SUM(R201:R207)</f>
        <v>20.57</v>
      </c>
      <c r="I208" s="27">
        <f>Source!AT99</f>
        <v>106</v>
      </c>
      <c r="J208" s="19">
        <f>SUM(S201:S207)</f>
        <v>569.59</v>
      </c>
    </row>
    <row r="209" spans="1:21" ht="42.75" customHeight="1" x14ac:dyDescent="0.45">
      <c r="A209" s="24"/>
      <c r="B209" s="25"/>
      <c r="C209" s="25" t="s">
        <v>600</v>
      </c>
      <c r="D209" s="26" t="s">
        <v>599</v>
      </c>
      <c r="E209" s="10">
        <f>Source!CA99</f>
        <v>63</v>
      </c>
      <c r="F209" s="49" t="str">
        <f>CONCATENATE(" )", Source!DM99, Source!FU99, "=", Source!FY99, "%")</f>
        <v xml:space="preserve"> )*0,85=53,55%</v>
      </c>
      <c r="G209" s="49"/>
      <c r="H209" s="19">
        <f>SUM(T201:T208)</f>
        <v>10.37</v>
      </c>
      <c r="I209" s="27">
        <f>Source!AU99</f>
        <v>54</v>
      </c>
      <c r="J209" s="19">
        <f>SUM(U201:U208)</f>
        <v>290.17</v>
      </c>
    </row>
    <row r="210" spans="1:21" ht="14" x14ac:dyDescent="0.45">
      <c r="A210" s="33"/>
      <c r="B210" s="34"/>
      <c r="C210" s="34" t="s">
        <v>601</v>
      </c>
      <c r="D210" s="35" t="s">
        <v>602</v>
      </c>
      <c r="E210" s="36">
        <f>Source!AQ99</f>
        <v>7.82</v>
      </c>
      <c r="F210" s="37"/>
      <c r="G210" s="38" t="str">
        <f>Source!DI99</f>
        <v>)*1,15)*1,2</v>
      </c>
      <c r="H210" s="39">
        <f>Source!U99</f>
        <v>2.3525688000000002</v>
      </c>
      <c r="I210" s="38"/>
      <c r="J210" s="39"/>
    </row>
    <row r="211" spans="1:21" ht="13.7" x14ac:dyDescent="0.4">
      <c r="C211" s="31" t="s">
        <v>603</v>
      </c>
      <c r="G211" s="47">
        <f>ROUND(Source!AC99*Source!I99, 2)+ROUND(Source!AF99*Source!I99, 2)+ROUND(Source!AD99*Source!I99, 2)+SUM(H207:H209)</f>
        <v>695.5</v>
      </c>
      <c r="H211" s="47"/>
      <c r="I211" s="47">
        <f>Source!P99+Source!Q99+Source!S99+SUM(J207:J209)</f>
        <v>3654.03</v>
      </c>
      <c r="J211" s="47"/>
      <c r="O211" s="32">
        <f>G211</f>
        <v>695.5</v>
      </c>
      <c r="P211" s="32">
        <f>I211</f>
        <v>3654.03</v>
      </c>
    </row>
    <row r="212" spans="1:21" ht="141.35" x14ac:dyDescent="0.45">
      <c r="A212" s="24" t="str">
        <f>Source!E101</f>
        <v>18</v>
      </c>
      <c r="B212" s="25" t="s">
        <v>621</v>
      </c>
      <c r="C212" s="25" t="str">
        <f>Source!G101</f>
        <v>Установка умывальников одиночных с подводкой холодной и горячей воды</v>
      </c>
      <c r="D212" s="26" t="str">
        <f>Source!H101</f>
        <v>10 компл</v>
      </c>
      <c r="E212" s="10">
        <f>Source!I101</f>
        <v>0.1</v>
      </c>
      <c r="F212" s="28"/>
      <c r="G212" s="27"/>
      <c r="H212" s="19"/>
      <c r="I212" s="27" t="str">
        <f>Source!BO101</f>
        <v>17-01-001-14</v>
      </c>
      <c r="J212" s="19"/>
      <c r="R212">
        <f>ROUND((Source!FX101/100)*((ROUND(Source!AF101*Source!I101, 2)+ROUND(Source!AE101*Source!I101, 2))), 2)</f>
        <v>33.86</v>
      </c>
      <c r="S212">
        <f>Source!X101</f>
        <v>937.49</v>
      </c>
      <c r="T212">
        <f>ROUND((Source!FY101/100)*((ROUND(Source!AF101*Source!I101, 2)+ROUND(Source!AE101*Source!I101, 2))), 2)</f>
        <v>20.73</v>
      </c>
      <c r="U212">
        <f>Source!Y101</f>
        <v>578.79999999999995</v>
      </c>
    </row>
    <row r="213" spans="1:21" x14ac:dyDescent="0.4">
      <c r="C213" s="29" t="str">
        <f>"Объем: "&amp;Source!I101&amp;"=(1)/"&amp;"10"</f>
        <v>Объем: 0,1=(1)/10</v>
      </c>
    </row>
    <row r="214" spans="1:21" ht="14" x14ac:dyDescent="0.45">
      <c r="A214" s="24"/>
      <c r="B214" s="25"/>
      <c r="C214" s="25" t="s">
        <v>595</v>
      </c>
      <c r="D214" s="26"/>
      <c r="E214" s="10"/>
      <c r="F214" s="28">
        <f>Source!AO101</f>
        <v>208.27</v>
      </c>
      <c r="G214" s="27" t="str">
        <f>Source!DG101</f>
        <v>)*1,15)*1,2</v>
      </c>
      <c r="H214" s="19">
        <f>ROUND(Source!AF101*Source!I101, 2)</f>
        <v>28.74</v>
      </c>
      <c r="I214" s="27">
        <f>IF(Source!BA101&lt;&gt; 0, Source!BA101, 1)</f>
        <v>27.74</v>
      </c>
      <c r="J214" s="19">
        <f>Source!S101</f>
        <v>797.28</v>
      </c>
      <c r="Q214">
        <f>ROUND(Source!AF101*Source!I101, 2)</f>
        <v>28.74</v>
      </c>
    </row>
    <row r="215" spans="1:21" ht="14" x14ac:dyDescent="0.45">
      <c r="A215" s="24"/>
      <c r="B215" s="25"/>
      <c r="C215" s="25" t="s">
        <v>596</v>
      </c>
      <c r="D215" s="26"/>
      <c r="E215" s="10"/>
      <c r="F215" s="28">
        <f>Source!AM101</f>
        <v>18.52</v>
      </c>
      <c r="G215" s="27" t="str">
        <f>Source!DE101</f>
        <v>)*1,25)*1,2</v>
      </c>
      <c r="H215" s="19">
        <f>ROUND(Source!AD101*Source!I101, 2)</f>
        <v>2.78</v>
      </c>
      <c r="I215" s="27">
        <f>IF(Source!BB101&lt;&gt; 0, Source!BB101, 1)</f>
        <v>11.82</v>
      </c>
      <c r="J215" s="19">
        <f>Source!Q101</f>
        <v>32.840000000000003</v>
      </c>
    </row>
    <row r="216" spans="1:21" ht="14" x14ac:dyDescent="0.45">
      <c r="A216" s="24"/>
      <c r="B216" s="25"/>
      <c r="C216" s="25" t="s">
        <v>597</v>
      </c>
      <c r="D216" s="26"/>
      <c r="E216" s="10"/>
      <c r="F216" s="28">
        <f>Source!AN101</f>
        <v>4.3099999999999996</v>
      </c>
      <c r="G216" s="27" t="str">
        <f>Source!DF101</f>
        <v>)*1,25)*1,2</v>
      </c>
      <c r="H216" s="30">
        <f>ROUND(Source!AE101*Source!I101, 2)</f>
        <v>0.65</v>
      </c>
      <c r="I216" s="27">
        <f>IF(Source!BS101&lt;&gt; 0, Source!BS101, 1)</f>
        <v>27.74</v>
      </c>
      <c r="J216" s="30">
        <f>Source!R101</f>
        <v>17.93</v>
      </c>
      <c r="Q216">
        <f>ROUND(Source!AE101*Source!I101, 2)</f>
        <v>0.65</v>
      </c>
    </row>
    <row r="217" spans="1:21" ht="14" x14ac:dyDescent="0.45">
      <c r="A217" s="24"/>
      <c r="B217" s="25"/>
      <c r="C217" s="25" t="s">
        <v>611</v>
      </c>
      <c r="D217" s="26"/>
      <c r="E217" s="10"/>
      <c r="F217" s="28">
        <f>Source!AL101</f>
        <v>42.19</v>
      </c>
      <c r="G217" s="27" t="str">
        <f>Source!DD101</f>
        <v/>
      </c>
      <c r="H217" s="19">
        <f>ROUND(Source!AC101*Source!I101, 2)</f>
        <v>4.22</v>
      </c>
      <c r="I217" s="27">
        <f>IF(Source!BC101&lt;&gt; 0, Source!BC101, 1)</f>
        <v>5.93</v>
      </c>
      <c r="J217" s="19">
        <f>Source!P101</f>
        <v>25.02</v>
      </c>
    </row>
    <row r="218" spans="1:21" ht="27.35" x14ac:dyDescent="0.45">
      <c r="A218" s="24" t="str">
        <f>Source!E102</f>
        <v>18,1</v>
      </c>
      <c r="B218" s="25" t="str">
        <f>Source!F102</f>
        <v>01.7.15.07-0023</v>
      </c>
      <c r="C218" s="25" t="str">
        <f>Source!G102</f>
        <v>Дюбели распорные полиэтиленовые 8х30 мм</v>
      </c>
      <c r="D218" s="26" t="str">
        <f>Source!H102</f>
        <v>1000 шт.</v>
      </c>
      <c r="E218" s="10">
        <f>Source!I102</f>
        <v>4.0000000000000001E-3</v>
      </c>
      <c r="F218" s="28">
        <f>Source!AK102</f>
        <v>180</v>
      </c>
      <c r="G218" s="40" t="s">
        <v>3</v>
      </c>
      <c r="H218" s="19">
        <f>ROUND(Source!AC102*Source!I102, 2)+ROUND(Source!AD102*Source!I102, 2)+ROUND(Source!AF102*Source!I102, 2)</f>
        <v>0.72</v>
      </c>
      <c r="I218" s="27">
        <f>IF(Source!BC102&lt;&gt; 0, Source!BC102, 1)</f>
        <v>5.0999999999999996</v>
      </c>
      <c r="J218" s="19">
        <f>Source!O102</f>
        <v>3.67</v>
      </c>
      <c r="R218">
        <f>ROUND((Source!FX102/100)*((ROUND(Source!AF102*Source!I102, 2)+ROUND(Source!AE102*Source!I102, 2))), 2)</f>
        <v>0</v>
      </c>
      <c r="S218">
        <f>Source!X102</f>
        <v>0</v>
      </c>
      <c r="T218">
        <f>ROUND((Source!FY102/100)*((ROUND(Source!AF102*Source!I102, 2)+ROUND(Source!AE102*Source!I102, 2))), 2)</f>
        <v>0</v>
      </c>
      <c r="U218">
        <f>Source!Y102</f>
        <v>0</v>
      </c>
    </row>
    <row r="219" spans="1:21" ht="27.35" x14ac:dyDescent="0.45">
      <c r="A219" s="24" t="str">
        <f>Source!E103</f>
        <v>18,2</v>
      </c>
      <c r="B219" s="25" t="str">
        <f>Source!F103</f>
        <v>01.7.15.14-0142</v>
      </c>
      <c r="C219" s="25" t="str">
        <f>Source!G103</f>
        <v>Шурупы медные</v>
      </c>
      <c r="D219" s="26" t="str">
        <f>Source!H103</f>
        <v>кг</v>
      </c>
      <c r="E219" s="10">
        <f>Source!I103</f>
        <v>7.0000000000000007E-2</v>
      </c>
      <c r="F219" s="28">
        <f>Source!AK103</f>
        <v>140.01</v>
      </c>
      <c r="G219" s="40" t="s">
        <v>3</v>
      </c>
      <c r="H219" s="19">
        <f>ROUND(Source!AC103*Source!I103, 2)+ROUND(Source!AD103*Source!I103, 2)+ROUND(Source!AF103*Source!I103, 2)</f>
        <v>9.8000000000000007</v>
      </c>
      <c r="I219" s="27">
        <f>IF(Source!BC103&lt;&gt; 0, Source!BC103, 1)</f>
        <v>8.52</v>
      </c>
      <c r="J219" s="19">
        <f>Source!O103</f>
        <v>83.5</v>
      </c>
      <c r="R219">
        <f>ROUND((Source!FX103/100)*((ROUND(Source!AF103*Source!I103, 2)+ROUND(Source!AE103*Source!I103, 2))), 2)</f>
        <v>0</v>
      </c>
      <c r="S219">
        <f>Source!X103</f>
        <v>0</v>
      </c>
      <c r="T219">
        <f>ROUND((Source!FY103/100)*((ROUND(Source!AF103*Source!I103, 2)+ROUND(Source!AE103*Source!I103, 2))), 2)</f>
        <v>0</v>
      </c>
      <c r="U219">
        <f>Source!Y103</f>
        <v>0</v>
      </c>
    </row>
    <row r="220" spans="1:21" ht="27.35" x14ac:dyDescent="0.45">
      <c r="A220" s="24" t="str">
        <f>Source!E104</f>
        <v>18,3</v>
      </c>
      <c r="B220" s="25" t="str">
        <f>Source!F104</f>
        <v>14.5.02.02-0105</v>
      </c>
      <c r="C220" s="25" t="str">
        <f>Source!G104</f>
        <v>Замазка суриковая</v>
      </c>
      <c r="D220" s="26" t="str">
        <f>Source!H104</f>
        <v>кг</v>
      </c>
      <c r="E220" s="10">
        <f>Source!I104</f>
        <v>0.2</v>
      </c>
      <c r="F220" s="28">
        <f>Source!AK104</f>
        <v>19.61</v>
      </c>
      <c r="G220" s="40" t="s">
        <v>3</v>
      </c>
      <c r="H220" s="19">
        <f>ROUND(Source!AC104*Source!I104, 2)+ROUND(Source!AD104*Source!I104, 2)+ROUND(Source!AF104*Source!I104, 2)</f>
        <v>3.92</v>
      </c>
      <c r="I220" s="27">
        <f>IF(Source!BC104&lt;&gt; 0, Source!BC104, 1)</f>
        <v>3.36</v>
      </c>
      <c r="J220" s="19">
        <f>Source!O104</f>
        <v>13.18</v>
      </c>
      <c r="R220">
        <f>ROUND((Source!FX104/100)*((ROUND(Source!AF104*Source!I104, 2)+ROUND(Source!AE104*Source!I104, 2))), 2)</f>
        <v>0</v>
      </c>
      <c r="S220">
        <f>Source!X104</f>
        <v>0</v>
      </c>
      <c r="T220">
        <f>ROUND((Source!FY104/100)*((ROUND(Source!AF104*Source!I104, 2)+ROUND(Source!AE104*Source!I104, 2))), 2)</f>
        <v>0</v>
      </c>
      <c r="U220">
        <f>Source!Y104</f>
        <v>0</v>
      </c>
    </row>
    <row r="221" spans="1:21" ht="14" x14ac:dyDescent="0.45">
      <c r="A221" s="24" t="str">
        <f>Source!E105</f>
        <v>18,4</v>
      </c>
      <c r="B221" s="25" t="str">
        <f>Source!F105</f>
        <v>18.2.06.12</v>
      </c>
      <c r="C221" s="25" t="str">
        <f>Source!G105</f>
        <v>Приборы санитарно-технические</v>
      </c>
      <c r="D221" s="26" t="str">
        <f>Source!H105</f>
        <v>компл.</v>
      </c>
      <c r="E221" s="10">
        <f>Source!I105</f>
        <v>1</v>
      </c>
      <c r="F221" s="28">
        <f>Source!AK105</f>
        <v>0</v>
      </c>
      <c r="G221" s="40" t="s">
        <v>3</v>
      </c>
      <c r="H221" s="19">
        <f>ROUND(Source!AC105*Source!I105, 2)+ROUND(Source!AD105*Source!I105, 2)+ROUND(Source!AF105*Source!I105, 2)</f>
        <v>0</v>
      </c>
      <c r="I221" s="27">
        <f>IF(Source!BC105&lt;&gt; 0, Source!BC105, 1)</f>
        <v>7.21</v>
      </c>
      <c r="J221" s="19">
        <f>Source!O105</f>
        <v>0</v>
      </c>
      <c r="R221">
        <f>ROUND((Source!FX105/100)*((ROUND(Source!AF105*Source!I105, 2)+ROUND(Source!AE105*Source!I105, 2))), 2)</f>
        <v>0</v>
      </c>
      <c r="S221">
        <f>Source!X105</f>
        <v>0</v>
      </c>
      <c r="T221">
        <f>ROUND((Source!FY105/100)*((ROUND(Source!AF105*Source!I105, 2)+ROUND(Source!AE105*Source!I105, 2))), 2)</f>
        <v>0</v>
      </c>
      <c r="U221">
        <f>Source!Y105</f>
        <v>0</v>
      </c>
    </row>
    <row r="222" spans="1:21" ht="27.35" x14ac:dyDescent="0.45">
      <c r="A222" s="24" t="str">
        <f>Source!E106</f>
        <v>18,5</v>
      </c>
      <c r="B222" s="25" t="str">
        <f>Source!F106</f>
        <v>18.2.01.05-3018</v>
      </c>
      <c r="C222" s="25" t="str">
        <f>Source!G106</f>
        <v>Умывальники керамические полукруглые "Лотос"</v>
      </c>
      <c r="D222" s="26" t="str">
        <f>Source!H106</f>
        <v>ШТ</v>
      </c>
      <c r="E222" s="10">
        <f>Source!I106</f>
        <v>1</v>
      </c>
      <c r="F222" s="28">
        <f>Source!AK106</f>
        <v>250.16</v>
      </c>
      <c r="G222" s="40" t="s">
        <v>3</v>
      </c>
      <c r="H222" s="19">
        <f>ROUND(Source!AC106*Source!I106, 2)+ROUND(Source!AD106*Source!I106, 2)+ROUND(Source!AF106*Source!I106, 2)</f>
        <v>250.16</v>
      </c>
      <c r="I222" s="27">
        <f>IF(Source!BC106&lt;&gt; 0, Source!BC106, 1)</f>
        <v>6.56</v>
      </c>
      <c r="J222" s="19">
        <f>Source!O106</f>
        <v>1641.05</v>
      </c>
      <c r="R222">
        <f>ROUND((Source!FX106/100)*((ROUND(Source!AF106*Source!I106, 2)+ROUND(Source!AE106*Source!I106, 2))), 2)</f>
        <v>0</v>
      </c>
      <c r="S222">
        <f>Source!X106</f>
        <v>0</v>
      </c>
      <c r="T222">
        <f>ROUND((Source!FY106/100)*((ROUND(Source!AF106*Source!I106, 2)+ROUND(Source!AE106*Source!I106, 2))), 2)</f>
        <v>0</v>
      </c>
      <c r="U222">
        <f>Source!Y106</f>
        <v>0</v>
      </c>
    </row>
    <row r="223" spans="1:21" ht="41" x14ac:dyDescent="0.45">
      <c r="A223" s="24" t="str">
        <f>Source!E107</f>
        <v>18,6</v>
      </c>
      <c r="B223" s="25" t="str">
        <f>Source!F107</f>
        <v>18.2.06.12-3008</v>
      </c>
      <c r="C223" s="25" t="str">
        <f>Source!G107</f>
        <v>Пьедесталы для умывальников овальные ВОРОТЫНСК "ЛОТОС" (белый), размером 568х500х800 мм</v>
      </c>
      <c r="D223" s="26" t="str">
        <f>Source!H107</f>
        <v>ШТ</v>
      </c>
      <c r="E223" s="10">
        <f>Source!I107</f>
        <v>1</v>
      </c>
      <c r="F223" s="28">
        <f>Source!AK107</f>
        <v>284.79000000000002</v>
      </c>
      <c r="G223" s="40" t="s">
        <v>3</v>
      </c>
      <c r="H223" s="19">
        <f>ROUND(Source!AC107*Source!I107, 2)+ROUND(Source!AD107*Source!I107, 2)+ROUND(Source!AF107*Source!I107, 2)</f>
        <v>284.79000000000002</v>
      </c>
      <c r="I223" s="27">
        <f>IF(Source!BC107&lt;&gt; 0, Source!BC107, 1)</f>
        <v>5.34</v>
      </c>
      <c r="J223" s="19">
        <f>Source!O107</f>
        <v>1520.78</v>
      </c>
      <c r="R223">
        <f>ROUND((Source!FX107/100)*((ROUND(Source!AF107*Source!I107, 2)+ROUND(Source!AE107*Source!I107, 2))), 2)</f>
        <v>0</v>
      </c>
      <c r="S223">
        <f>Source!X107</f>
        <v>0</v>
      </c>
      <c r="T223">
        <f>ROUND((Source!FY107/100)*((ROUND(Source!AF107*Source!I107, 2)+ROUND(Source!AE107*Source!I107, 2))), 2)</f>
        <v>0</v>
      </c>
      <c r="U223">
        <f>Source!Y107</f>
        <v>0</v>
      </c>
    </row>
    <row r="224" spans="1:21" ht="41" x14ac:dyDescent="0.45">
      <c r="A224" s="24" t="str">
        <f>Source!E108</f>
        <v>18,7</v>
      </c>
      <c r="B224" s="25" t="str">
        <f>Source!F108</f>
        <v>18.1.10.10-0046</v>
      </c>
      <c r="C224" s="25" t="str">
        <f>Source!G108</f>
        <v>Смесители для умывальников СМ-УМ-ЦА-УВ центральные, с аэратором, латунными маховичками</v>
      </c>
      <c r="D224" s="26" t="str">
        <f>Source!H108</f>
        <v>компл.</v>
      </c>
      <c r="E224" s="10">
        <f>Source!I108</f>
        <v>1</v>
      </c>
      <c r="F224" s="28">
        <f>Source!AK108</f>
        <v>310.25</v>
      </c>
      <c r="G224" s="40" t="s">
        <v>3</v>
      </c>
      <c r="H224" s="19">
        <f>ROUND(Source!AC108*Source!I108, 2)+ROUND(Source!AD108*Source!I108, 2)+ROUND(Source!AF108*Source!I108, 2)</f>
        <v>310.25</v>
      </c>
      <c r="I224" s="27">
        <f>IF(Source!BC108&lt;&gt; 0, Source!BC108, 1)</f>
        <v>3.9</v>
      </c>
      <c r="J224" s="19">
        <f>Source!O108</f>
        <v>1209.98</v>
      </c>
      <c r="R224">
        <f>ROUND((Source!FX108/100)*((ROUND(Source!AF108*Source!I108, 2)+ROUND(Source!AE108*Source!I108, 2))), 2)</f>
        <v>0</v>
      </c>
      <c r="S224">
        <f>Source!X108</f>
        <v>0</v>
      </c>
      <c r="T224">
        <f>ROUND((Source!FY108/100)*((ROUND(Source!AF108*Source!I108, 2)+ROUND(Source!AE108*Source!I108, 2))), 2)</f>
        <v>0</v>
      </c>
      <c r="U224">
        <f>Source!Y108</f>
        <v>0</v>
      </c>
    </row>
    <row r="225" spans="1:21" ht="42.75" customHeight="1" x14ac:dyDescent="0.45">
      <c r="A225" s="24"/>
      <c r="B225" s="25"/>
      <c r="C225" s="25" t="s">
        <v>598</v>
      </c>
      <c r="D225" s="26" t="s">
        <v>599</v>
      </c>
      <c r="E225" s="10">
        <f>Source!BZ101</f>
        <v>128</v>
      </c>
      <c r="F225" s="49" t="str">
        <f>CONCATENATE(" )", Source!DL101, Source!FT101, "=", Source!FX101, "%")</f>
        <v xml:space="preserve"> )*0,9=115,2%</v>
      </c>
      <c r="G225" s="49"/>
      <c r="H225" s="19">
        <f>SUM(R212:R224)</f>
        <v>33.86</v>
      </c>
      <c r="I225" s="27">
        <f>Source!AT101</f>
        <v>115</v>
      </c>
      <c r="J225" s="19">
        <f>SUM(S212:S224)</f>
        <v>937.49</v>
      </c>
    </row>
    <row r="226" spans="1:21" ht="42.75" customHeight="1" x14ac:dyDescent="0.45">
      <c r="A226" s="24"/>
      <c r="B226" s="25"/>
      <c r="C226" s="25" t="s">
        <v>600</v>
      </c>
      <c r="D226" s="26" t="s">
        <v>599</v>
      </c>
      <c r="E226" s="10">
        <f>Source!CA101</f>
        <v>83</v>
      </c>
      <c r="F226" s="49" t="str">
        <f>CONCATENATE(" )", Source!DM101, Source!FU101, "=", Source!FY101, "%")</f>
        <v xml:space="preserve"> )*0,85=70,55%</v>
      </c>
      <c r="G226" s="49"/>
      <c r="H226" s="19">
        <f>SUM(T212:T225)</f>
        <v>20.73</v>
      </c>
      <c r="I226" s="27">
        <f>Source!AU101</f>
        <v>71</v>
      </c>
      <c r="J226" s="19">
        <f>SUM(U212:U225)</f>
        <v>578.79999999999995</v>
      </c>
    </row>
    <row r="227" spans="1:21" ht="14" x14ac:dyDescent="0.45">
      <c r="A227" s="33"/>
      <c r="B227" s="34"/>
      <c r="C227" s="34" t="s">
        <v>601</v>
      </c>
      <c r="D227" s="35" t="s">
        <v>602</v>
      </c>
      <c r="E227" s="36">
        <f>Source!AQ101</f>
        <v>21.65</v>
      </c>
      <c r="F227" s="37"/>
      <c r="G227" s="38" t="str">
        <f>Source!DI101</f>
        <v>)*1,15)*1,2</v>
      </c>
      <c r="H227" s="39">
        <f>Source!U101</f>
        <v>2.9876999999999998</v>
      </c>
      <c r="I227" s="38"/>
      <c r="J227" s="39"/>
    </row>
    <row r="228" spans="1:21" ht="13.7" x14ac:dyDescent="0.4">
      <c r="C228" s="31" t="s">
        <v>603</v>
      </c>
      <c r="G228" s="47">
        <f>ROUND(Source!AC101*Source!I101, 2)+ROUND(Source!AF101*Source!I101, 2)+ROUND(Source!AD101*Source!I101, 2)+SUM(H218:H226)</f>
        <v>949.97000000000014</v>
      </c>
      <c r="H228" s="47"/>
      <c r="I228" s="47">
        <f>Source!P101+Source!Q101+Source!S101+SUM(J218:J226)</f>
        <v>6843.59</v>
      </c>
      <c r="J228" s="47"/>
      <c r="O228" s="32">
        <f>G228</f>
        <v>949.97000000000014</v>
      </c>
      <c r="P228" s="32">
        <f>I228</f>
        <v>6843.59</v>
      </c>
    </row>
    <row r="229" spans="1:21" ht="90.7" x14ac:dyDescent="0.45">
      <c r="A229" s="24" t="str">
        <f>Source!E109</f>
        <v>19</v>
      </c>
      <c r="B229" s="25" t="s">
        <v>622</v>
      </c>
      <c r="C229" s="25" t="str">
        <f>Source!G109</f>
        <v>Люстры и подвесы с количеством ламп до 5</v>
      </c>
      <c r="D229" s="26" t="str">
        <f>Source!H109</f>
        <v>ШТ</v>
      </c>
      <c r="E229" s="10">
        <f>Source!I109</f>
        <v>2</v>
      </c>
      <c r="F229" s="28"/>
      <c r="G229" s="27"/>
      <c r="H229" s="19"/>
      <c r="I229" s="27" t="str">
        <f>Source!BO109</f>
        <v>м08-03-593-11</v>
      </c>
      <c r="J229" s="19"/>
      <c r="R229">
        <f>ROUND((Source!FX109/100)*((ROUND(Source!AF109*Source!I109, 2)+ROUND(Source!AE109*Source!I109, 2))), 2)</f>
        <v>22.75</v>
      </c>
      <c r="S229">
        <f>Source!X109</f>
        <v>631.21</v>
      </c>
      <c r="T229">
        <f>ROUND((Source!FY109/100)*((ROUND(Source!AF109*Source!I109, 2)+ROUND(Source!AE109*Source!I109, 2))), 2)</f>
        <v>15.57</v>
      </c>
      <c r="U229">
        <f>Source!Y109</f>
        <v>431.88</v>
      </c>
    </row>
    <row r="230" spans="1:21" ht="14" x14ac:dyDescent="0.45">
      <c r="A230" s="24"/>
      <c r="B230" s="25"/>
      <c r="C230" s="25" t="s">
        <v>595</v>
      </c>
      <c r="D230" s="26"/>
      <c r="E230" s="10"/>
      <c r="F230" s="28">
        <f>Source!AO109</f>
        <v>9.7200000000000006</v>
      </c>
      <c r="G230" s="27" t="str">
        <f>Source!DG109</f>
        <v>)*1,2</v>
      </c>
      <c r="H230" s="19">
        <f>ROUND(Source!AF109*Source!I109, 2)</f>
        <v>23.33</v>
      </c>
      <c r="I230" s="27">
        <f>IF(Source!BA109&lt;&gt; 0, Source!BA109, 1)</f>
        <v>27.74</v>
      </c>
      <c r="J230" s="19">
        <f>Source!S109</f>
        <v>647.12</v>
      </c>
      <c r="Q230">
        <f>ROUND(Source!AF109*Source!I109, 2)</f>
        <v>23.33</v>
      </c>
    </row>
    <row r="231" spans="1:21" ht="14" x14ac:dyDescent="0.45">
      <c r="A231" s="24"/>
      <c r="B231" s="25"/>
      <c r="C231" s="25" t="s">
        <v>596</v>
      </c>
      <c r="D231" s="26"/>
      <c r="E231" s="10"/>
      <c r="F231" s="28">
        <f>Source!AM109</f>
        <v>1.94</v>
      </c>
      <c r="G231" s="27" t="str">
        <f>Source!DE109</f>
        <v>)*1,2</v>
      </c>
      <c r="H231" s="19">
        <f>ROUND(Source!AD109*Source!I109, 2)</f>
        <v>4.66</v>
      </c>
      <c r="I231" s="27">
        <f>IF(Source!BB109&lt;&gt; 0, Source!BB109, 1)</f>
        <v>8.89</v>
      </c>
      <c r="J231" s="19">
        <f>Source!Q109</f>
        <v>41.39</v>
      </c>
    </row>
    <row r="232" spans="1:21" ht="14" x14ac:dyDescent="0.45">
      <c r="A232" s="24"/>
      <c r="B232" s="25"/>
      <c r="C232" s="25" t="s">
        <v>597</v>
      </c>
      <c r="D232" s="26"/>
      <c r="E232" s="10"/>
      <c r="F232" s="28">
        <f>Source!AN109</f>
        <v>0.26</v>
      </c>
      <c r="G232" s="27" t="str">
        <f>Source!DF109</f>
        <v>)*1,2</v>
      </c>
      <c r="H232" s="30">
        <f>ROUND(Source!AE109*Source!I109, 2)</f>
        <v>0.62</v>
      </c>
      <c r="I232" s="27">
        <f>IF(Source!BS109&lt;&gt; 0, Source!BS109, 1)</f>
        <v>27.74</v>
      </c>
      <c r="J232" s="30">
        <f>Source!R109</f>
        <v>17.309999999999999</v>
      </c>
      <c r="Q232">
        <f>ROUND(Source!AE109*Source!I109, 2)</f>
        <v>0.62</v>
      </c>
    </row>
    <row r="233" spans="1:21" ht="14" x14ac:dyDescent="0.45">
      <c r="A233" s="24"/>
      <c r="B233" s="25"/>
      <c r="C233" s="25" t="s">
        <v>611</v>
      </c>
      <c r="D233" s="26"/>
      <c r="E233" s="10"/>
      <c r="F233" s="28">
        <f>Source!AL109</f>
        <v>4.47</v>
      </c>
      <c r="G233" s="27" t="str">
        <f>Source!DD109</f>
        <v/>
      </c>
      <c r="H233" s="19">
        <f>ROUND(Source!AC109*Source!I109, 2)</f>
        <v>8.94</v>
      </c>
      <c r="I233" s="27">
        <f>IF(Source!BC109&lt;&gt; 0, Source!BC109, 1)</f>
        <v>7.39</v>
      </c>
      <c r="J233" s="19">
        <f>Source!P109</f>
        <v>66.069999999999993</v>
      </c>
    </row>
    <row r="234" spans="1:21" ht="27.35" x14ac:dyDescent="0.45">
      <c r="A234" s="24" t="str">
        <f>Source!E110</f>
        <v>19,1</v>
      </c>
      <c r="B234" s="25" t="str">
        <f>Source!F110</f>
        <v>20.3.03.01-0013</v>
      </c>
      <c r="C234" s="25" t="str">
        <f>Source!G110</f>
        <v>Люстра с плафонами ПД-464 из матового стекла типа НСБ 51-5х60-035</v>
      </c>
      <c r="D234" s="26" t="str">
        <f>Source!H110</f>
        <v>шт.</v>
      </c>
      <c r="E234" s="10">
        <f>Source!I110</f>
        <v>2</v>
      </c>
      <c r="F234" s="28">
        <f>Source!AK110</f>
        <v>460.11</v>
      </c>
      <c r="G234" s="40" t="s">
        <v>3</v>
      </c>
      <c r="H234" s="19">
        <f>ROUND(Source!AC110*Source!I110, 2)+ROUND(Source!AD110*Source!I110, 2)+ROUND(Source!AF110*Source!I110, 2)</f>
        <v>920.22</v>
      </c>
      <c r="I234" s="27">
        <f>IF(Source!BC110&lt;&gt; 0, Source!BC110, 1)</f>
        <v>5.59</v>
      </c>
      <c r="J234" s="19">
        <f>Source!O110</f>
        <v>5144.03</v>
      </c>
      <c r="R234">
        <f>ROUND((Source!FX110/100)*((ROUND(Source!AF110*Source!I110, 2)+ROUND(Source!AE110*Source!I110, 2))), 2)</f>
        <v>0</v>
      </c>
      <c r="S234">
        <f>Source!X110</f>
        <v>0</v>
      </c>
      <c r="T234">
        <f>ROUND((Source!FY110/100)*((ROUND(Source!AF110*Source!I110, 2)+ROUND(Source!AE110*Source!I110, 2))), 2)</f>
        <v>0</v>
      </c>
      <c r="U234">
        <f>Source!Y110</f>
        <v>0</v>
      </c>
    </row>
    <row r="235" spans="1:21" ht="14" x14ac:dyDescent="0.45">
      <c r="A235" s="24"/>
      <c r="B235" s="25"/>
      <c r="C235" s="25" t="s">
        <v>598</v>
      </c>
      <c r="D235" s="26" t="s">
        <v>599</v>
      </c>
      <c r="E235" s="10">
        <f>Source!BZ109</f>
        <v>95</v>
      </c>
      <c r="F235" s="28"/>
      <c r="G235" s="27"/>
      <c r="H235" s="19">
        <f>SUM(R229:R234)</f>
        <v>22.75</v>
      </c>
      <c r="I235" s="27">
        <f>Source!AT109</f>
        <v>95</v>
      </c>
      <c r="J235" s="19">
        <f>SUM(S229:S234)</f>
        <v>631.21</v>
      </c>
    </row>
    <row r="236" spans="1:21" ht="14" x14ac:dyDescent="0.45">
      <c r="A236" s="24"/>
      <c r="B236" s="25"/>
      <c r="C236" s="25" t="s">
        <v>600</v>
      </c>
      <c r="D236" s="26" t="s">
        <v>599</v>
      </c>
      <c r="E236" s="10">
        <f>Source!CA109</f>
        <v>65</v>
      </c>
      <c r="F236" s="28"/>
      <c r="G236" s="27"/>
      <c r="H236" s="19">
        <f>SUM(T229:T235)</f>
        <v>15.57</v>
      </c>
      <c r="I236" s="27">
        <f>Source!AU109</f>
        <v>65</v>
      </c>
      <c r="J236" s="19">
        <f>SUM(U229:U235)</f>
        <v>431.88</v>
      </c>
    </row>
    <row r="237" spans="1:21" ht="14" x14ac:dyDescent="0.45">
      <c r="A237" s="33"/>
      <c r="B237" s="34"/>
      <c r="C237" s="34" t="s">
        <v>601</v>
      </c>
      <c r="D237" s="35" t="s">
        <v>602</v>
      </c>
      <c r="E237" s="36">
        <f>Source!AQ109</f>
        <v>0.98</v>
      </c>
      <c r="F237" s="37"/>
      <c r="G237" s="38" t="str">
        <f>Source!DI109</f>
        <v>)*1,2</v>
      </c>
      <c r="H237" s="39">
        <f>Source!U109</f>
        <v>2.3519999999999999</v>
      </c>
      <c r="I237" s="38"/>
      <c r="J237" s="39"/>
    </row>
    <row r="238" spans="1:21" ht="13.7" x14ac:dyDescent="0.4">
      <c r="C238" s="31" t="s">
        <v>603</v>
      </c>
      <c r="G238" s="47">
        <f>ROUND(Source!AC109*Source!I109, 2)+ROUND(Source!AF109*Source!I109, 2)+ROUND(Source!AD109*Source!I109, 2)+SUM(H234:H236)</f>
        <v>995.47</v>
      </c>
      <c r="H238" s="47"/>
      <c r="I238" s="47">
        <f>Source!P109+Source!Q109+Source!S109+SUM(J234:J236)</f>
        <v>6961.7</v>
      </c>
      <c r="J238" s="47"/>
      <c r="O238" s="32">
        <f>G238</f>
        <v>995.47</v>
      </c>
      <c r="P238" s="32">
        <f>I238</f>
        <v>6961.7</v>
      </c>
    </row>
    <row r="239" spans="1:21" ht="90.7" x14ac:dyDescent="0.45">
      <c r="A239" s="24" t="str">
        <f>Source!E111</f>
        <v>20</v>
      </c>
      <c r="B239" s="25" t="s">
        <v>623</v>
      </c>
      <c r="C239" s="25" t="str">
        <f>Source!G111</f>
        <v>Светильник в подвесных потолках</v>
      </c>
      <c r="D239" s="26" t="str">
        <f>Source!H111</f>
        <v>100 ШТ</v>
      </c>
      <c r="E239" s="10">
        <f>Source!I111</f>
        <v>0.2</v>
      </c>
      <c r="F239" s="28"/>
      <c r="G239" s="27"/>
      <c r="H239" s="19"/>
      <c r="I239" s="27" t="str">
        <f>Source!BO111</f>
        <v>м08-03-593-19</v>
      </c>
      <c r="J239" s="19"/>
      <c r="R239">
        <f>ROUND((Source!FX111/100)*((ROUND(Source!AF111*Source!I111, 2)+ROUND(Source!AE111*Source!I111, 2))), 2)</f>
        <v>214.65</v>
      </c>
      <c r="S239">
        <f>Source!X111</f>
        <v>5954.53</v>
      </c>
      <c r="T239">
        <f>ROUND((Source!FY111/100)*((ROUND(Source!AF111*Source!I111, 2)+ROUND(Source!AE111*Source!I111, 2))), 2)</f>
        <v>146.87</v>
      </c>
      <c r="U239">
        <f>Source!Y111</f>
        <v>4074.15</v>
      </c>
    </row>
    <row r="240" spans="1:21" x14ac:dyDescent="0.4">
      <c r="C240" s="29" t="str">
        <f>"Объем: "&amp;Source!I111&amp;"=(20)/"&amp;"100"</f>
        <v>Объем: 0,2=(20)/100</v>
      </c>
    </row>
    <row r="241" spans="1:21" ht="14" x14ac:dyDescent="0.45">
      <c r="A241" s="24"/>
      <c r="B241" s="25"/>
      <c r="C241" s="25" t="s">
        <v>595</v>
      </c>
      <c r="D241" s="26"/>
      <c r="E241" s="10"/>
      <c r="F241" s="28">
        <f>Source!AO111</f>
        <v>936.45</v>
      </c>
      <c r="G241" s="27" t="str">
        <f>Source!DG111</f>
        <v>)*1,2</v>
      </c>
      <c r="H241" s="19">
        <f>ROUND(Source!AF111*Source!I111, 2)</f>
        <v>224.75</v>
      </c>
      <c r="I241" s="27">
        <f>IF(Source!BA111&lt;&gt; 0, Source!BA111, 1)</f>
        <v>27.74</v>
      </c>
      <c r="J241" s="19">
        <f>Source!S111</f>
        <v>6234.51</v>
      </c>
      <c r="Q241">
        <f>ROUND(Source!AF111*Source!I111, 2)</f>
        <v>224.75</v>
      </c>
    </row>
    <row r="242" spans="1:21" ht="14" x14ac:dyDescent="0.45">
      <c r="A242" s="24"/>
      <c r="B242" s="25"/>
      <c r="C242" s="25" t="s">
        <v>596</v>
      </c>
      <c r="D242" s="26"/>
      <c r="E242" s="10"/>
      <c r="F242" s="28">
        <f>Source!AM111</f>
        <v>35.54</v>
      </c>
      <c r="G242" s="27" t="str">
        <f>Source!DE111</f>
        <v>)*1,2</v>
      </c>
      <c r="H242" s="19">
        <f>ROUND(Source!AD111*Source!I111, 2)</f>
        <v>8.5299999999999994</v>
      </c>
      <c r="I242" s="27">
        <f>IF(Source!BB111&lt;&gt; 0, Source!BB111, 1)</f>
        <v>9.3000000000000007</v>
      </c>
      <c r="J242" s="19">
        <f>Source!Q111</f>
        <v>79.33</v>
      </c>
    </row>
    <row r="243" spans="1:21" ht="14" x14ac:dyDescent="0.45">
      <c r="A243" s="24"/>
      <c r="B243" s="25"/>
      <c r="C243" s="25" t="s">
        <v>597</v>
      </c>
      <c r="D243" s="26"/>
      <c r="E243" s="10"/>
      <c r="F243" s="28">
        <f>Source!AN111</f>
        <v>5.0199999999999996</v>
      </c>
      <c r="G243" s="27" t="str">
        <f>Source!DF111</f>
        <v>)*1,2</v>
      </c>
      <c r="H243" s="30">
        <f>ROUND(Source!AE111*Source!I111, 2)</f>
        <v>1.2</v>
      </c>
      <c r="I243" s="27">
        <f>IF(Source!BS111&lt;&gt; 0, Source!BS111, 1)</f>
        <v>27.74</v>
      </c>
      <c r="J243" s="30">
        <f>Source!R111</f>
        <v>33.42</v>
      </c>
      <c r="Q243">
        <f>ROUND(Source!AE111*Source!I111, 2)</f>
        <v>1.2</v>
      </c>
    </row>
    <row r="244" spans="1:21" ht="14" x14ac:dyDescent="0.45">
      <c r="A244" s="24"/>
      <c r="B244" s="25"/>
      <c r="C244" s="25" t="s">
        <v>611</v>
      </c>
      <c r="D244" s="26"/>
      <c r="E244" s="10"/>
      <c r="F244" s="28">
        <f>Source!AL111</f>
        <v>120.73</v>
      </c>
      <c r="G244" s="27" t="str">
        <f>Source!DD111</f>
        <v/>
      </c>
      <c r="H244" s="19">
        <f>ROUND(Source!AC111*Source!I111, 2)</f>
        <v>24.15</v>
      </c>
      <c r="I244" s="27">
        <f>IF(Source!BC111&lt;&gt; 0, Source!BC111, 1)</f>
        <v>8.7200000000000006</v>
      </c>
      <c r="J244" s="19">
        <f>Source!P111</f>
        <v>210.55</v>
      </c>
    </row>
    <row r="245" spans="1:21" ht="41" x14ac:dyDescent="0.45">
      <c r="A245" s="24" t="str">
        <f>Source!E112</f>
        <v>20,1</v>
      </c>
      <c r="B245" s="25" t="str">
        <f>Source!F112</f>
        <v>20.3.03.02-0012</v>
      </c>
      <c r="C245" s="25" t="str">
        <f>Source!G112</f>
        <v>Светильники металлогалогенные направленного света встраиваемые типа DLH 70 с ЭПРА</v>
      </c>
      <c r="D245" s="26" t="str">
        <f>Source!H112</f>
        <v>шт.</v>
      </c>
      <c r="E245" s="10">
        <f>Source!I112</f>
        <v>20</v>
      </c>
      <c r="F245" s="28">
        <f>Source!AK112</f>
        <v>968.72</v>
      </c>
      <c r="G245" s="40" t="s">
        <v>3</v>
      </c>
      <c r="H245" s="19">
        <f>ROUND(Source!AC112*Source!I112, 2)+ROUND(Source!AD112*Source!I112, 2)+ROUND(Source!AF112*Source!I112, 2)</f>
        <v>19374.400000000001</v>
      </c>
      <c r="I245" s="27">
        <f>IF(Source!BC112&lt;&gt; 0, Source!BC112, 1)</f>
        <v>8.32</v>
      </c>
      <c r="J245" s="19">
        <f>Source!O112</f>
        <v>161195.01</v>
      </c>
      <c r="R245">
        <f>ROUND((Source!FX112/100)*((ROUND(Source!AF112*Source!I112, 2)+ROUND(Source!AE112*Source!I112, 2))), 2)</f>
        <v>0</v>
      </c>
      <c r="S245">
        <f>Source!X112</f>
        <v>0</v>
      </c>
      <c r="T245">
        <f>ROUND((Source!FY112/100)*((ROUND(Source!AF112*Source!I112, 2)+ROUND(Source!AE112*Source!I112, 2))), 2)</f>
        <v>0</v>
      </c>
      <c r="U245">
        <f>Source!Y112</f>
        <v>0</v>
      </c>
    </row>
    <row r="246" spans="1:21" ht="14" x14ac:dyDescent="0.45">
      <c r="A246" s="24"/>
      <c r="B246" s="25"/>
      <c r="C246" s="25" t="s">
        <v>598</v>
      </c>
      <c r="D246" s="26" t="s">
        <v>599</v>
      </c>
      <c r="E246" s="10">
        <f>Source!BZ111</f>
        <v>95</v>
      </c>
      <c r="F246" s="28"/>
      <c r="G246" s="27"/>
      <c r="H246" s="19">
        <f>SUM(R239:R245)</f>
        <v>214.65</v>
      </c>
      <c r="I246" s="27">
        <f>Source!AT111</f>
        <v>95</v>
      </c>
      <c r="J246" s="19">
        <f>SUM(S239:S245)</f>
        <v>5954.53</v>
      </c>
    </row>
    <row r="247" spans="1:21" ht="14" x14ac:dyDescent="0.45">
      <c r="A247" s="24"/>
      <c r="B247" s="25"/>
      <c r="C247" s="25" t="s">
        <v>600</v>
      </c>
      <c r="D247" s="26" t="s">
        <v>599</v>
      </c>
      <c r="E247" s="10">
        <f>Source!CA111</f>
        <v>65</v>
      </c>
      <c r="F247" s="28"/>
      <c r="G247" s="27"/>
      <c r="H247" s="19">
        <f>SUM(T239:T246)</f>
        <v>146.87</v>
      </c>
      <c r="I247" s="27">
        <f>Source!AU111</f>
        <v>65</v>
      </c>
      <c r="J247" s="19">
        <f>SUM(U239:U246)</f>
        <v>4074.15</v>
      </c>
    </row>
    <row r="248" spans="1:21" ht="14" x14ac:dyDescent="0.45">
      <c r="A248" s="33"/>
      <c r="B248" s="34"/>
      <c r="C248" s="34" t="s">
        <v>601</v>
      </c>
      <c r="D248" s="35" t="s">
        <v>602</v>
      </c>
      <c r="E248" s="36">
        <f>Source!AQ111</f>
        <v>94.4</v>
      </c>
      <c r="F248" s="37"/>
      <c r="G248" s="38" t="str">
        <f>Source!DI111</f>
        <v>)*1,2</v>
      </c>
      <c r="H248" s="39">
        <f>Source!U111</f>
        <v>22.656000000000002</v>
      </c>
      <c r="I248" s="38"/>
      <c r="J248" s="39"/>
    </row>
    <row r="249" spans="1:21" ht="13.7" x14ac:dyDescent="0.4">
      <c r="C249" s="31" t="s">
        <v>603</v>
      </c>
      <c r="G249" s="47">
        <f>ROUND(Source!AC111*Source!I111, 2)+ROUND(Source!AF111*Source!I111, 2)+ROUND(Source!AD111*Source!I111, 2)+SUM(H245:H247)</f>
        <v>19993.350000000002</v>
      </c>
      <c r="H249" s="47"/>
      <c r="I249" s="47">
        <f>Source!P111+Source!Q111+Source!S111+SUM(J245:J247)</f>
        <v>177748.08000000002</v>
      </c>
      <c r="J249" s="47"/>
      <c r="O249" s="32">
        <f>G249</f>
        <v>19993.350000000002</v>
      </c>
      <c r="P249" s="32">
        <f>I249</f>
        <v>177748.08000000002</v>
      </c>
    </row>
    <row r="251" spans="1:21" ht="13.7" x14ac:dyDescent="0.4">
      <c r="A251" s="46" t="str">
        <f>CONCATENATE("Итого по разделу: ",IF(Source!G114&lt;&gt;"Новый раздел", Source!G114, ""))</f>
        <v>Итого по разделу: Строительные работы</v>
      </c>
      <c r="B251" s="46"/>
      <c r="C251" s="46"/>
      <c r="D251" s="46"/>
      <c r="E251" s="46"/>
      <c r="F251" s="46"/>
      <c r="G251" s="47">
        <f>SUM(O99:O250)</f>
        <v>56556.479999999996</v>
      </c>
      <c r="H251" s="47"/>
      <c r="I251" s="47">
        <f>SUM(P99:P250)</f>
        <v>418846.01000000007</v>
      </c>
      <c r="J251" s="47"/>
    </row>
    <row r="255" spans="1:21" ht="16.350000000000001" x14ac:dyDescent="0.5">
      <c r="A255" s="48" t="str">
        <f>CONCATENATE("Раздел: ",IF(Source!G143&lt;&gt;"Новый раздел", Source!G143, ""))</f>
        <v>Раздел: Прочие работы</v>
      </c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21" ht="27.35" x14ac:dyDescent="0.45">
      <c r="A256" s="24" t="str">
        <f>Source!E147</f>
        <v>21</v>
      </c>
      <c r="B256" s="25" t="str">
        <f>Source!F147</f>
        <v>69-9-1</v>
      </c>
      <c r="C256" s="25" t="str">
        <f>Source!G147</f>
        <v>Очистка помещений от строительного мусора</v>
      </c>
      <c r="D256" s="26" t="str">
        <f>Source!H147</f>
        <v>100 т</v>
      </c>
      <c r="E256" s="10">
        <v>1.96086E-2</v>
      </c>
      <c r="F256" s="28"/>
      <c r="G256" s="27"/>
      <c r="H256" s="19"/>
      <c r="I256" s="27" t="str">
        <f>Source!BO147</f>
        <v>69-9-1</v>
      </c>
      <c r="J256" s="19"/>
      <c r="R256">
        <f>ROUND((Source!FX147/100)*((ROUND(Source!AF147*Source!I147, 2)+ROUND(Source!AE147*Source!I147, 2))), 2)</f>
        <v>23.77</v>
      </c>
      <c r="S256">
        <f>Source!X147</f>
        <v>659.25</v>
      </c>
      <c r="T256">
        <f>ROUND((Source!FY147/100)*((ROUND(Source!AF147*Source!I147, 2)+ROUND(Source!AE147*Source!I147, 2))), 2)</f>
        <v>15.24</v>
      </c>
      <c r="U256">
        <f>Source!Y147</f>
        <v>422.6</v>
      </c>
    </row>
    <row r="257" spans="1:21" x14ac:dyDescent="0.4">
      <c r="C257" s="29" t="str">
        <f>"Объем: "&amp;Source!I147&amp;"=(1,96086)/"&amp;"100"</f>
        <v>Объем: 0,0196086=(1,96086)/100</v>
      </c>
    </row>
    <row r="258" spans="1:21" ht="14" x14ac:dyDescent="0.45">
      <c r="A258" s="24"/>
      <c r="B258" s="25"/>
      <c r="C258" s="25" t="s">
        <v>595</v>
      </c>
      <c r="D258" s="26"/>
      <c r="E258" s="10"/>
      <c r="F258" s="28">
        <f>Source!AO147</f>
        <v>1553.82</v>
      </c>
      <c r="G258" s="27" t="str">
        <f>Source!DG147</f>
        <v/>
      </c>
      <c r="H258" s="19">
        <f>ROUND(Source!AF147*Source!I147, 2)</f>
        <v>30.47</v>
      </c>
      <c r="I258" s="27">
        <f>IF(Source!BA147&lt;&gt; 0, Source!BA147, 1)</f>
        <v>27.74</v>
      </c>
      <c r="J258" s="19">
        <f>Source!S147</f>
        <v>845.19</v>
      </c>
      <c r="Q258">
        <f>ROUND(Source!AF147*Source!I147, 2)</f>
        <v>30.47</v>
      </c>
    </row>
    <row r="259" spans="1:21" ht="14" x14ac:dyDescent="0.45">
      <c r="A259" s="24" t="str">
        <f>Source!E148</f>
        <v>21,1</v>
      </c>
      <c r="B259" s="25" t="str">
        <f>Source!F148</f>
        <v>01.7.07.07</v>
      </c>
      <c r="C259" s="25" t="str">
        <f>Source!G148</f>
        <v>Строительный мусор</v>
      </c>
      <c r="D259" s="26" t="str">
        <f>Source!H148</f>
        <v>т</v>
      </c>
      <c r="E259" s="10">
        <f>Source!I148</f>
        <v>1.96086</v>
      </c>
      <c r="F259" s="28">
        <f>Source!AK148</f>
        <v>0</v>
      </c>
      <c r="G259" s="40" t="s">
        <v>3</v>
      </c>
      <c r="H259" s="19">
        <f>ROUND(Source!AC148*Source!I148, 2)+ROUND(Source!AD148*Source!I148, 2)+ROUND(Source!AF148*Source!I148, 2)</f>
        <v>0</v>
      </c>
      <c r="I259" s="27">
        <f>IF(Source!BC148&lt;&gt; 0, Source!BC148, 1)</f>
        <v>7.21</v>
      </c>
      <c r="J259" s="19">
        <f>Source!O148</f>
        <v>0</v>
      </c>
      <c r="R259">
        <f>ROUND((Source!FX148/100)*((ROUND(Source!AF148*Source!I148, 2)+ROUND(Source!AE148*Source!I148, 2))), 2)</f>
        <v>0</v>
      </c>
      <c r="S259">
        <f>Source!X148</f>
        <v>0</v>
      </c>
      <c r="T259">
        <f>ROUND((Source!FY148/100)*((ROUND(Source!AF148*Source!I148, 2)+ROUND(Source!AE148*Source!I148, 2))), 2)</f>
        <v>0</v>
      </c>
      <c r="U259">
        <f>Source!Y148</f>
        <v>0</v>
      </c>
    </row>
    <row r="260" spans="1:21" ht="14" x14ac:dyDescent="0.45">
      <c r="A260" s="24"/>
      <c r="B260" s="25"/>
      <c r="C260" s="25" t="s">
        <v>598</v>
      </c>
      <c r="D260" s="26" t="s">
        <v>599</v>
      </c>
      <c r="E260" s="10">
        <f>Source!BZ147</f>
        <v>78</v>
      </c>
      <c r="F260" s="28"/>
      <c r="G260" s="27"/>
      <c r="H260" s="19">
        <f>SUM(R256:R259)</f>
        <v>23.77</v>
      </c>
      <c r="I260" s="27">
        <f>Source!AT147</f>
        <v>78</v>
      </c>
      <c r="J260" s="19">
        <f>SUM(S256:S259)-0.01</f>
        <v>659.24</v>
      </c>
    </row>
    <row r="261" spans="1:21" ht="14" x14ac:dyDescent="0.45">
      <c r="A261" s="24"/>
      <c r="B261" s="25"/>
      <c r="C261" s="25" t="s">
        <v>600</v>
      </c>
      <c r="D261" s="26" t="s">
        <v>599</v>
      </c>
      <c r="E261" s="10">
        <f>Source!CA147</f>
        <v>50</v>
      </c>
      <c r="F261" s="28"/>
      <c r="G261" s="27"/>
      <c r="H261" s="19">
        <f>SUM(T256:T260)</f>
        <v>15.24</v>
      </c>
      <c r="I261" s="27">
        <f>Source!AU147</f>
        <v>50</v>
      </c>
      <c r="J261" s="19">
        <f>SUM(U256:U260)</f>
        <v>422.6</v>
      </c>
    </row>
    <row r="262" spans="1:21" ht="14" x14ac:dyDescent="0.45">
      <c r="A262" s="33"/>
      <c r="B262" s="34"/>
      <c r="C262" s="34" t="s">
        <v>601</v>
      </c>
      <c r="D262" s="35" t="s">
        <v>602</v>
      </c>
      <c r="E262" s="36">
        <f>Source!AQ147</f>
        <v>214.32</v>
      </c>
      <c r="F262" s="37"/>
      <c r="G262" s="38" t="str">
        <f>Source!DI147</f>
        <v/>
      </c>
      <c r="H262" s="39">
        <f>Source!U147</f>
        <v>4.2025151520000001</v>
      </c>
      <c r="I262" s="38"/>
      <c r="J262" s="39"/>
    </row>
    <row r="263" spans="1:21" ht="13.7" x14ac:dyDescent="0.4">
      <c r="C263" s="31" t="s">
        <v>603</v>
      </c>
      <c r="G263" s="47">
        <f>ROUND(Source!AC147*Source!I147, 2)+ROUND(Source!AF147*Source!I147, 2)+ROUND(Source!AD147*Source!I147, 2)+SUM(H259:H261)</f>
        <v>69.47999999999999</v>
      </c>
      <c r="H263" s="47"/>
      <c r="I263" s="47">
        <f>Source!P147+Source!Q147+Source!S147+SUM(J259:J261)</f>
        <v>1927.0300000000002</v>
      </c>
      <c r="J263" s="47"/>
      <c r="O263" s="32">
        <f>G263</f>
        <v>69.47999999999999</v>
      </c>
      <c r="P263" s="32">
        <f>I263</f>
        <v>1927.0300000000002</v>
      </c>
    </row>
    <row r="264" spans="1:21" ht="27.35" x14ac:dyDescent="0.45">
      <c r="A264" s="33" t="str">
        <f>Source!E149</f>
        <v>22</v>
      </c>
      <c r="B264" s="34" t="s">
        <v>307</v>
      </c>
      <c r="C264" s="34" t="str">
        <f>Source!G149</f>
        <v>Контейнер мусоросборочный объем 8000 л</v>
      </c>
      <c r="D264" s="35" t="str">
        <f>Source!H149</f>
        <v>ШТ</v>
      </c>
      <c r="E264" s="36">
        <f>Source!I149</f>
        <v>1</v>
      </c>
      <c r="F264" s="37">
        <f>Source!AL149</f>
        <v>122.98</v>
      </c>
      <c r="G264" s="38" t="str">
        <f>Source!DD149</f>
        <v/>
      </c>
      <c r="H264" s="39">
        <f>ROUND(Source!AC149*Source!I149, 2)</f>
        <v>122.98</v>
      </c>
      <c r="I264" s="38">
        <f>IF(Source!BC149&lt;&gt; 0, Source!BC149, 1)</f>
        <v>7.94</v>
      </c>
      <c r="J264" s="39">
        <f>Source!P149</f>
        <v>976.46</v>
      </c>
      <c r="R264">
        <f>ROUND((Source!FX149/100)*((ROUND(Source!AF149*Source!I149, 2)+ROUND(Source!AE149*Source!I149, 2))), 2)</f>
        <v>0</v>
      </c>
      <c r="S264">
        <f>Source!X149</f>
        <v>0</v>
      </c>
      <c r="T264">
        <f>ROUND((Source!FY149/100)*((ROUND(Source!AF149*Source!I149, 2)+ROUND(Source!AE149*Source!I149, 2))), 2)</f>
        <v>0</v>
      </c>
      <c r="U264">
        <f>Source!Y149</f>
        <v>0</v>
      </c>
    </row>
    <row r="265" spans="1:21" ht="13.7" x14ac:dyDescent="0.4">
      <c r="C265" s="31" t="s">
        <v>603</v>
      </c>
      <c r="G265" s="47">
        <f>ROUND(Source!AC149*Source!I149, 2)+ROUND(Source!AF149*Source!I149, 2)+ROUND(Source!AD149*Source!I149, 2)</f>
        <v>122.98</v>
      </c>
      <c r="H265" s="47"/>
      <c r="I265" s="47">
        <f>Source!P149+Source!Q149+Source!S149</f>
        <v>976.46</v>
      </c>
      <c r="J265" s="47"/>
      <c r="O265">
        <f>G265</f>
        <v>122.98</v>
      </c>
      <c r="P265">
        <f>I265</f>
        <v>976.46</v>
      </c>
    </row>
    <row r="267" spans="1:21" ht="13.7" x14ac:dyDescent="0.4">
      <c r="A267" s="46" t="str">
        <f>CONCATENATE("Итого по разделу: ",IF(Source!G151&lt;&gt;"Новый раздел", Source!G151, ""))</f>
        <v>Итого по разделу: Прочие работы</v>
      </c>
      <c r="B267" s="46"/>
      <c r="C267" s="46"/>
      <c r="D267" s="46"/>
      <c r="E267" s="46"/>
      <c r="F267" s="46"/>
      <c r="G267" s="47">
        <f>SUM(O255:O266)</f>
        <v>192.45999999999998</v>
      </c>
      <c r="H267" s="47"/>
      <c r="I267" s="47">
        <f>SUM(P255:P266)</f>
        <v>2903.4900000000002</v>
      </c>
      <c r="J267" s="47"/>
    </row>
    <row r="271" spans="1:21" ht="16.350000000000001" x14ac:dyDescent="0.5">
      <c r="A271" s="48" t="str">
        <f>CONCATENATE("Раздел: ",IF(Source!G180&lt;&gt;"Новый раздел", Source!G180, ""))</f>
        <v>Раздел: Погрузка и вывоз мусора</v>
      </c>
      <c r="B271" s="48"/>
      <c r="C271" s="48"/>
      <c r="D271" s="48"/>
      <c r="E271" s="48"/>
      <c r="F271" s="48"/>
      <c r="G271" s="48"/>
      <c r="H271" s="48"/>
      <c r="I271" s="48"/>
      <c r="J271" s="48"/>
    </row>
    <row r="272" spans="1:21" ht="54.7" x14ac:dyDescent="0.45">
      <c r="A272" s="24" t="str">
        <f>Source!E184</f>
        <v>23</v>
      </c>
      <c r="B272" s="25" t="s">
        <v>315</v>
      </c>
      <c r="C272" s="25" t="str">
        <f>Source!G184</f>
        <v>Перевозка грузов I класса автомобилями-самосвалами грузоподъемностью 10 т работающих вне карьера на расстояние до 30 км</v>
      </c>
      <c r="D272" s="26" t="str">
        <f>Source!H184</f>
        <v>1 Т ГРУЗА</v>
      </c>
      <c r="E272" s="10">
        <f>Source!I184</f>
        <v>1.96086</v>
      </c>
      <c r="F272" s="28"/>
      <c r="G272" s="27"/>
      <c r="H272" s="19"/>
      <c r="I272" s="27" t="str">
        <f>Source!BO184</f>
        <v>т03-21-01-030</v>
      </c>
      <c r="J272" s="19"/>
      <c r="R272">
        <f>ROUND((Source!FX184/100)*((ROUND(Source!AF184*Source!I184, 2)+ROUND(Source!AE184*Source!I184, 2))), 2)</f>
        <v>0</v>
      </c>
      <c r="S272">
        <f>Source!X184</f>
        <v>0</v>
      </c>
      <c r="T272">
        <f>ROUND((Source!FY184/100)*((ROUND(Source!AF184*Source!I184, 2)+ROUND(Source!AE184*Source!I184, 2))), 2)</f>
        <v>0</v>
      </c>
      <c r="U272">
        <f>Source!Y184</f>
        <v>0</v>
      </c>
    </row>
    <row r="273" spans="1:17" ht="14" x14ac:dyDescent="0.45">
      <c r="A273" s="33"/>
      <c r="B273" s="34"/>
      <c r="C273" s="34" t="s">
        <v>595</v>
      </c>
      <c r="D273" s="35"/>
      <c r="E273" s="36"/>
      <c r="F273" s="37">
        <f>Source!AO184</f>
        <v>19.29</v>
      </c>
      <c r="G273" s="38" t="str">
        <f>Source!DG184</f>
        <v/>
      </c>
      <c r="H273" s="39">
        <f>ROUND(Source!AF184*Source!I184, 2)</f>
        <v>37.82</v>
      </c>
      <c r="I273" s="38">
        <f>IF(Source!BA184&lt;&gt; 0, Source!BA184, 1)</f>
        <v>6.84</v>
      </c>
      <c r="J273" s="39">
        <f>Source!S184</f>
        <v>258.72000000000003</v>
      </c>
      <c r="Q273">
        <f>ROUND(Source!AF184*Source!I184, 2)</f>
        <v>37.82</v>
      </c>
    </row>
    <row r="274" spans="1:17" ht="13.7" x14ac:dyDescent="0.4">
      <c r="C274" s="31" t="s">
        <v>603</v>
      </c>
      <c r="G274" s="47">
        <f>ROUND(Source!AC184*Source!I184, 2)+ROUND(Source!AF184*Source!I184, 2)+ROUND(Source!AD184*Source!I184, 2)</f>
        <v>37.82</v>
      </c>
      <c r="H274" s="47"/>
      <c r="I274" s="47">
        <f>Source!P184+Source!Q184+Source!S184</f>
        <v>258.72000000000003</v>
      </c>
      <c r="J274" s="47"/>
      <c r="O274">
        <f>G274</f>
        <v>37.82</v>
      </c>
      <c r="P274">
        <f>I274</f>
        <v>258.72000000000003</v>
      </c>
    </row>
    <row r="276" spans="1:17" ht="13.7" x14ac:dyDescent="0.4">
      <c r="A276" s="46" t="str">
        <f>CONCATENATE("Итого по разделу: ",IF(Source!G186&lt;&gt;"Новый раздел", Source!G186, ""))</f>
        <v>Итого по разделу: Погрузка и вывоз мусора</v>
      </c>
      <c r="B276" s="46"/>
      <c r="C276" s="46"/>
      <c r="D276" s="46"/>
      <c r="E276" s="46"/>
      <c r="F276" s="46"/>
      <c r="G276" s="47">
        <f>SUM(O271:O275)</f>
        <v>37.82</v>
      </c>
      <c r="H276" s="47"/>
      <c r="I276" s="47">
        <f>SUM(P271:P275)</f>
        <v>258.72000000000003</v>
      </c>
      <c r="J276" s="47"/>
    </row>
    <row r="280" spans="1:17" ht="13.7" x14ac:dyDescent="0.4">
      <c r="A280" s="46" t="str">
        <f>CONCATENATE("Итого по локальной смете: ",IF(Source!G215&lt;&gt;"Новая локальная смета", Source!G215, ""))</f>
        <v xml:space="preserve">Итого по локальной смете: </v>
      </c>
      <c r="B280" s="46"/>
      <c r="C280" s="46"/>
      <c r="D280" s="46"/>
      <c r="E280" s="46"/>
      <c r="F280" s="46"/>
      <c r="G280" s="47">
        <f>SUM(O32:O279)</f>
        <v>59404.959999999999</v>
      </c>
      <c r="H280" s="47"/>
      <c r="I280" s="47">
        <f>SUM(P32:P279)</f>
        <v>494525.00000000012</v>
      </c>
      <c r="J280" s="47"/>
    </row>
    <row r="282" spans="1:17" hidden="1" x14ac:dyDescent="0.4"/>
    <row r="283" spans="1:17" hidden="1" x14ac:dyDescent="0.4"/>
    <row r="284" spans="1:17" ht="13.7" hidden="1" x14ac:dyDescent="0.4">
      <c r="A284" s="46" t="str">
        <f>CONCATENATE("Итого по смете: ",IF(Source!G244&lt;&gt;"Новый объект", Source!G244, ""))</f>
        <v>Итого по смете: Выполнение работ по отделке жилого номера</v>
      </c>
      <c r="B284" s="46"/>
      <c r="C284" s="46"/>
      <c r="D284" s="46"/>
      <c r="E284" s="46"/>
      <c r="F284" s="46"/>
      <c r="G284" s="47">
        <f>SUM(O1:O283)</f>
        <v>59404.959999999999</v>
      </c>
      <c r="H284" s="47"/>
      <c r="I284" s="47">
        <f>SUM(P1:P283)</f>
        <v>494525.00000000012</v>
      </c>
      <c r="J284" s="47"/>
    </row>
    <row r="285" spans="1:17" hidden="1" x14ac:dyDescent="0.4"/>
    <row r="286" spans="1:17" ht="13.7" x14ac:dyDescent="0.4">
      <c r="C286" s="42" t="str">
        <f>Source!H272</f>
        <v>Итого</v>
      </c>
      <c r="D286" s="42"/>
      <c r="E286" s="42"/>
      <c r="F286" s="42"/>
      <c r="G286" s="42"/>
      <c r="H286" s="42"/>
      <c r="I286" s="43">
        <f>I280</f>
        <v>494525.00000000012</v>
      </c>
      <c r="J286" s="43"/>
    </row>
    <row r="289" spans="1:10" ht="13.7" x14ac:dyDescent="0.4">
      <c r="A289" s="44" t="s">
        <v>624</v>
      </c>
      <c r="B289" s="44"/>
      <c r="C289" s="41" t="str">
        <f>IF(Source!AC12&lt;&gt;"", Source!AC12," ")</f>
        <v xml:space="preserve"> </v>
      </c>
      <c r="D289" s="41"/>
      <c r="E289" s="41"/>
      <c r="F289" s="41"/>
      <c r="G289" s="41"/>
      <c r="H289" s="13" t="str">
        <f>IF(Source!AB12&lt;&gt;"", Source!AB12," ")</f>
        <v xml:space="preserve"> </v>
      </c>
      <c r="I289" s="13"/>
      <c r="J289" s="13"/>
    </row>
    <row r="290" spans="1:10" ht="13.7" x14ac:dyDescent="0.4">
      <c r="A290" s="13"/>
      <c r="B290" s="13"/>
      <c r="C290" s="45" t="s">
        <v>625</v>
      </c>
      <c r="D290" s="45"/>
      <c r="E290" s="45"/>
      <c r="F290" s="45"/>
      <c r="G290" s="45"/>
      <c r="H290" s="13"/>
      <c r="I290" s="13"/>
      <c r="J290" s="13"/>
    </row>
    <row r="291" spans="1:10" ht="13.7" x14ac:dyDescent="0.4">
      <c r="A291" s="13"/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1:10" ht="13.7" x14ac:dyDescent="0.4">
      <c r="A292" s="44" t="s">
        <v>626</v>
      </c>
      <c r="B292" s="44"/>
      <c r="C292" s="41" t="str">
        <f>IF(Source!AE12&lt;&gt;"", Source!AE12," ")</f>
        <v xml:space="preserve"> </v>
      </c>
      <c r="D292" s="41"/>
      <c r="E292" s="41"/>
      <c r="F292" s="41"/>
      <c r="G292" s="41"/>
      <c r="H292" s="13" t="str">
        <f>IF(Source!AD12&lt;&gt;"", Source!AD12," ")</f>
        <v xml:space="preserve"> </v>
      </c>
      <c r="I292" s="13"/>
      <c r="J292" s="13"/>
    </row>
    <row r="293" spans="1:10" ht="13.7" x14ac:dyDescent="0.4">
      <c r="A293" s="13"/>
      <c r="B293" s="13"/>
      <c r="C293" s="45" t="s">
        <v>625</v>
      </c>
      <c r="D293" s="45"/>
      <c r="E293" s="45"/>
      <c r="F293" s="45"/>
      <c r="G293" s="45"/>
      <c r="H293" s="13"/>
      <c r="I293" s="13"/>
      <c r="J293" s="13"/>
    </row>
  </sheetData>
  <mergeCells count="115">
    <mergeCell ref="B3:E3"/>
    <mergeCell ref="G3:J3"/>
    <mergeCell ref="B4:E4"/>
    <mergeCell ref="G4:J4"/>
    <mergeCell ref="B6:E6"/>
    <mergeCell ref="G6:J6"/>
    <mergeCell ref="A16:J16"/>
    <mergeCell ref="A18:J18"/>
    <mergeCell ref="A19:J19"/>
    <mergeCell ref="A21:J21"/>
    <mergeCell ref="E25:G25"/>
    <mergeCell ref="E26:G26"/>
    <mergeCell ref="B7:E7"/>
    <mergeCell ref="G7:J7"/>
    <mergeCell ref="A10:J10"/>
    <mergeCell ref="A11:J11"/>
    <mergeCell ref="A13:J13"/>
    <mergeCell ref="A14:J14"/>
    <mergeCell ref="I51:J51"/>
    <mergeCell ref="G51:H51"/>
    <mergeCell ref="I61:J61"/>
    <mergeCell ref="G61:H61"/>
    <mergeCell ref="I71:J71"/>
    <mergeCell ref="G71:H71"/>
    <mergeCell ref="E27:G27"/>
    <mergeCell ref="A33:J33"/>
    <mergeCell ref="I42:J42"/>
    <mergeCell ref="G42:H42"/>
    <mergeCell ref="F48:G48"/>
    <mergeCell ref="F49:G49"/>
    <mergeCell ref="I93:J93"/>
    <mergeCell ref="G93:H93"/>
    <mergeCell ref="A95:F95"/>
    <mergeCell ref="I95:J95"/>
    <mergeCell ref="G95:H95"/>
    <mergeCell ref="A99:J99"/>
    <mergeCell ref="I79:J79"/>
    <mergeCell ref="G79:H79"/>
    <mergeCell ref="I87:J87"/>
    <mergeCell ref="G87:H87"/>
    <mergeCell ref="F90:G90"/>
    <mergeCell ref="F91:G91"/>
    <mergeCell ref="I121:J121"/>
    <mergeCell ref="G121:H121"/>
    <mergeCell ref="F130:G130"/>
    <mergeCell ref="F131:G131"/>
    <mergeCell ref="I133:J133"/>
    <mergeCell ref="G133:H133"/>
    <mergeCell ref="F107:G107"/>
    <mergeCell ref="F108:G108"/>
    <mergeCell ref="I110:J110"/>
    <mergeCell ref="G110:H110"/>
    <mergeCell ref="F118:G118"/>
    <mergeCell ref="F119:G119"/>
    <mergeCell ref="I165:J165"/>
    <mergeCell ref="G165:H165"/>
    <mergeCell ref="F172:G172"/>
    <mergeCell ref="F173:G173"/>
    <mergeCell ref="I175:J175"/>
    <mergeCell ref="G175:H175"/>
    <mergeCell ref="F139:G139"/>
    <mergeCell ref="F140:G140"/>
    <mergeCell ref="I142:J142"/>
    <mergeCell ref="G142:H142"/>
    <mergeCell ref="I153:J153"/>
    <mergeCell ref="G153:H153"/>
    <mergeCell ref="I200:J200"/>
    <mergeCell ref="G200:H200"/>
    <mergeCell ref="F208:G208"/>
    <mergeCell ref="F209:G209"/>
    <mergeCell ref="I211:J211"/>
    <mergeCell ref="G211:H211"/>
    <mergeCell ref="F185:G185"/>
    <mergeCell ref="F186:G186"/>
    <mergeCell ref="I188:J188"/>
    <mergeCell ref="G188:H188"/>
    <mergeCell ref="F197:G197"/>
    <mergeCell ref="F198:G198"/>
    <mergeCell ref="I249:J249"/>
    <mergeCell ref="G249:H249"/>
    <mergeCell ref="A251:F251"/>
    <mergeCell ref="I251:J251"/>
    <mergeCell ref="G251:H251"/>
    <mergeCell ref="A255:J255"/>
    <mergeCell ref="F225:G225"/>
    <mergeCell ref="F226:G226"/>
    <mergeCell ref="I228:J228"/>
    <mergeCell ref="G228:H228"/>
    <mergeCell ref="I238:J238"/>
    <mergeCell ref="G238:H238"/>
    <mergeCell ref="A271:J271"/>
    <mergeCell ref="I274:J274"/>
    <mergeCell ref="G274:H274"/>
    <mergeCell ref="A276:F276"/>
    <mergeCell ref="I276:J276"/>
    <mergeCell ref="G276:H276"/>
    <mergeCell ref="I263:J263"/>
    <mergeCell ref="G263:H263"/>
    <mergeCell ref="I265:J265"/>
    <mergeCell ref="G265:H265"/>
    <mergeCell ref="A267:F267"/>
    <mergeCell ref="I267:J267"/>
    <mergeCell ref="G267:H267"/>
    <mergeCell ref="C286:H286"/>
    <mergeCell ref="I286:J286"/>
    <mergeCell ref="A289:B289"/>
    <mergeCell ref="C290:G290"/>
    <mergeCell ref="A292:B292"/>
    <mergeCell ref="C293:G293"/>
    <mergeCell ref="A280:F280"/>
    <mergeCell ref="I280:J280"/>
    <mergeCell ref="G280:H280"/>
    <mergeCell ref="A284:F284"/>
    <mergeCell ref="I284:J284"/>
    <mergeCell ref="G284:H284"/>
  </mergeCells>
  <pageMargins left="0.4" right="0.2" top="0.2" bottom="0.4" header="0.2" footer="0.2"/>
  <pageSetup paperSize="9" scale="68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309"/>
  <sheetViews>
    <sheetView workbookViewId="0">
      <selection activeCell="L1" sqref="L1"/>
    </sheetView>
  </sheetViews>
  <sheetFormatPr defaultColWidth="9.1171875" defaultRowHeight="12.7" x14ac:dyDescent="0.4"/>
  <cols>
    <col min="1" max="256" width="9.1171875" customWidth="1"/>
  </cols>
  <sheetData>
    <row r="1" spans="1:133" x14ac:dyDescent="0.4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4">
      <c r="A12" s="1">
        <v>1</v>
      </c>
      <c r="B12" s="1">
        <v>303</v>
      </c>
      <c r="C12" s="1">
        <v>0</v>
      </c>
      <c r="D12" s="1">
        <f>ROW(A244)</f>
        <v>244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7</v>
      </c>
      <c r="CB12" s="1" t="s">
        <v>7</v>
      </c>
      <c r="CC12" s="1" t="s">
        <v>7</v>
      </c>
      <c r="CD12" s="1" t="s">
        <v>7</v>
      </c>
      <c r="CE12" s="1" t="s">
        <v>9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4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4">
      <c r="A18" s="2">
        <v>52</v>
      </c>
      <c r="B18" s="2">
        <f t="shared" ref="B18:G18" si="0">B244</f>
        <v>303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/>
      </c>
      <c r="G18" s="2" t="str">
        <f t="shared" si="0"/>
        <v>Выполнение работ по отделке жилого номера</v>
      </c>
      <c r="H18" s="2"/>
      <c r="I18" s="2"/>
      <c r="J18" s="2"/>
      <c r="K18" s="2"/>
      <c r="L18" s="2"/>
      <c r="M18" s="2"/>
      <c r="N18" s="2"/>
      <c r="O18" s="2">
        <f t="shared" ref="O18:AT18" si="1">O244</f>
        <v>374178.78</v>
      </c>
      <c r="P18" s="2">
        <f t="shared" si="1"/>
        <v>289623.03999999998</v>
      </c>
      <c r="Q18" s="2">
        <f t="shared" si="1"/>
        <v>1597.14</v>
      </c>
      <c r="R18" s="2">
        <f t="shared" si="1"/>
        <v>1060.97</v>
      </c>
      <c r="S18" s="2">
        <f t="shared" si="1"/>
        <v>82958.600000000006</v>
      </c>
      <c r="T18" s="2">
        <f t="shared" si="1"/>
        <v>0</v>
      </c>
      <c r="U18" s="2">
        <f t="shared" si="1"/>
        <v>335.36381953199992</v>
      </c>
      <c r="V18" s="2">
        <f t="shared" si="1"/>
        <v>3.1064058000000001</v>
      </c>
      <c r="W18" s="2">
        <f t="shared" si="1"/>
        <v>0</v>
      </c>
      <c r="X18" s="2">
        <f t="shared" si="1"/>
        <v>74128.83</v>
      </c>
      <c r="Y18" s="2">
        <f t="shared" si="1"/>
        <v>46217.4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494525.01</v>
      </c>
      <c r="AS18" s="2">
        <f t="shared" si="1"/>
        <v>314700.53999999998</v>
      </c>
      <c r="AT18" s="2">
        <f t="shared" si="1"/>
        <v>179565.75</v>
      </c>
      <c r="AU18" s="2">
        <f t="shared" ref="AU18:BZ18" si="2">AU244</f>
        <v>258.72000000000003</v>
      </c>
      <c r="AV18" s="2">
        <f t="shared" si="2"/>
        <v>289623.03999999998</v>
      </c>
      <c r="AW18" s="2">
        <f t="shared" si="2"/>
        <v>289623.03999999998</v>
      </c>
      <c r="AX18" s="2">
        <f t="shared" si="2"/>
        <v>0</v>
      </c>
      <c r="AY18" s="2">
        <f t="shared" si="2"/>
        <v>289623.03999999998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CA244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DG244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EM244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FS244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4">
      <c r="A20" s="1">
        <v>3</v>
      </c>
      <c r="B20" s="1">
        <v>1</v>
      </c>
      <c r="C20" s="1"/>
      <c r="D20" s="1">
        <f>ROW(A215)</f>
        <v>215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4">
      <c r="A22" s="2">
        <v>52</v>
      </c>
      <c r="B22" s="2">
        <f t="shared" ref="B22:G22" si="7">B215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/>
      </c>
      <c r="G22" s="2" t="str">
        <f t="shared" si="7"/>
        <v/>
      </c>
      <c r="H22" s="2"/>
      <c r="I22" s="2"/>
      <c r="J22" s="2"/>
      <c r="K22" s="2"/>
      <c r="L22" s="2"/>
      <c r="M22" s="2"/>
      <c r="N22" s="2"/>
      <c r="O22" s="2">
        <f t="shared" ref="O22:AT22" si="8">O215</f>
        <v>374178.78</v>
      </c>
      <c r="P22" s="2">
        <f t="shared" si="8"/>
        <v>289623.03999999998</v>
      </c>
      <c r="Q22" s="2">
        <f t="shared" si="8"/>
        <v>1597.14</v>
      </c>
      <c r="R22" s="2">
        <f t="shared" si="8"/>
        <v>1060.97</v>
      </c>
      <c r="S22" s="2">
        <f t="shared" si="8"/>
        <v>82958.600000000006</v>
      </c>
      <c r="T22" s="2">
        <f t="shared" si="8"/>
        <v>0</v>
      </c>
      <c r="U22" s="2">
        <f t="shared" si="8"/>
        <v>335.36381953199992</v>
      </c>
      <c r="V22" s="2">
        <f t="shared" si="8"/>
        <v>3.1064058000000001</v>
      </c>
      <c r="W22" s="2">
        <f t="shared" si="8"/>
        <v>0</v>
      </c>
      <c r="X22" s="2">
        <f t="shared" si="8"/>
        <v>74128.83</v>
      </c>
      <c r="Y22" s="2">
        <f t="shared" si="8"/>
        <v>46217.4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494525.01</v>
      </c>
      <c r="AS22" s="2">
        <f t="shared" si="8"/>
        <v>314700.53999999998</v>
      </c>
      <c r="AT22" s="2">
        <f t="shared" si="8"/>
        <v>179565.75</v>
      </c>
      <c r="AU22" s="2">
        <f t="shared" ref="AU22:BZ22" si="9">AU215</f>
        <v>258.72000000000003</v>
      </c>
      <c r="AV22" s="2">
        <f t="shared" si="9"/>
        <v>289623.03999999998</v>
      </c>
      <c r="AW22" s="2">
        <f t="shared" si="9"/>
        <v>289623.03999999998</v>
      </c>
      <c r="AX22" s="2">
        <f t="shared" si="9"/>
        <v>0</v>
      </c>
      <c r="AY22" s="2">
        <f t="shared" si="9"/>
        <v>289623.03999999998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CA215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DG215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EM215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FS215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4">
      <c r="A24" s="1">
        <v>4</v>
      </c>
      <c r="B24" s="1">
        <v>1</v>
      </c>
      <c r="C24" s="1"/>
      <c r="D24" s="1">
        <f>ROW(A40)</f>
        <v>40</v>
      </c>
      <c r="E24" s="1"/>
      <c r="F24" s="1" t="s">
        <v>10</v>
      </c>
      <c r="G24" s="1" t="s">
        <v>11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4">
      <c r="A26" s="2">
        <v>52</v>
      </c>
      <c r="B26" s="2">
        <f t="shared" ref="B26:G26" si="14">B40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Демонтажные работы</v>
      </c>
      <c r="H26" s="2"/>
      <c r="I26" s="2"/>
      <c r="J26" s="2"/>
      <c r="K26" s="2"/>
      <c r="L26" s="2"/>
      <c r="M26" s="2"/>
      <c r="N26" s="2"/>
      <c r="O26" s="2">
        <f t="shared" ref="O26:AT26" si="15">O40</f>
        <v>30086.07</v>
      </c>
      <c r="P26" s="2">
        <f t="shared" si="15"/>
        <v>0</v>
      </c>
      <c r="Q26" s="2">
        <f t="shared" si="15"/>
        <v>225.72</v>
      </c>
      <c r="R26" s="2">
        <f t="shared" si="15"/>
        <v>203.09</v>
      </c>
      <c r="S26" s="2">
        <f t="shared" si="15"/>
        <v>29860.35</v>
      </c>
      <c r="T26" s="2">
        <f t="shared" si="15"/>
        <v>0</v>
      </c>
      <c r="U26" s="2">
        <f t="shared" si="15"/>
        <v>127.87174199999998</v>
      </c>
      <c r="V26" s="2">
        <f t="shared" si="15"/>
        <v>0.54215999999999998</v>
      </c>
      <c r="W26" s="2">
        <f t="shared" si="15"/>
        <v>0</v>
      </c>
      <c r="X26" s="2">
        <f t="shared" si="15"/>
        <v>24536.76</v>
      </c>
      <c r="Y26" s="2">
        <f t="shared" si="15"/>
        <v>17893.95</v>
      </c>
      <c r="Z26" s="2">
        <f t="shared" si="15"/>
        <v>0</v>
      </c>
      <c r="AA26" s="2">
        <f t="shared" si="15"/>
        <v>0</v>
      </c>
      <c r="AB26" s="2">
        <f t="shared" si="15"/>
        <v>30086.07</v>
      </c>
      <c r="AC26" s="2">
        <f t="shared" si="15"/>
        <v>0</v>
      </c>
      <c r="AD26" s="2">
        <f t="shared" si="15"/>
        <v>225.72</v>
      </c>
      <c r="AE26" s="2">
        <f t="shared" si="15"/>
        <v>203.09</v>
      </c>
      <c r="AF26" s="2">
        <f t="shared" si="15"/>
        <v>29860.35</v>
      </c>
      <c r="AG26" s="2">
        <f t="shared" si="15"/>
        <v>0</v>
      </c>
      <c r="AH26" s="2">
        <f t="shared" si="15"/>
        <v>127.87174199999998</v>
      </c>
      <c r="AI26" s="2">
        <f t="shared" si="15"/>
        <v>0.54215999999999998</v>
      </c>
      <c r="AJ26" s="2">
        <f t="shared" si="15"/>
        <v>0</v>
      </c>
      <c r="AK26" s="2">
        <f t="shared" si="15"/>
        <v>24536.76</v>
      </c>
      <c r="AL26" s="2">
        <f t="shared" si="15"/>
        <v>17893.95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72516.78</v>
      </c>
      <c r="AS26" s="2">
        <f t="shared" si="15"/>
        <v>72516.78</v>
      </c>
      <c r="AT26" s="2">
        <f t="shared" si="15"/>
        <v>0</v>
      </c>
      <c r="AU26" s="2">
        <f t="shared" ref="AU26:BZ26" si="16">AU40</f>
        <v>0</v>
      </c>
      <c r="AV26" s="2">
        <f t="shared" si="16"/>
        <v>0</v>
      </c>
      <c r="AW26" s="2">
        <f t="shared" si="16"/>
        <v>0</v>
      </c>
      <c r="AX26" s="2">
        <f t="shared" si="16"/>
        <v>0</v>
      </c>
      <c r="AY26" s="2">
        <f t="shared" si="16"/>
        <v>0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CA40</f>
        <v>72516.78</v>
      </c>
      <c r="CB26" s="2">
        <f t="shared" si="17"/>
        <v>72516.78</v>
      </c>
      <c r="CC26" s="2">
        <f t="shared" si="17"/>
        <v>0</v>
      </c>
      <c r="CD26" s="2">
        <f t="shared" si="17"/>
        <v>0</v>
      </c>
      <c r="CE26" s="2">
        <f t="shared" si="17"/>
        <v>0</v>
      </c>
      <c r="CF26" s="2">
        <f t="shared" si="17"/>
        <v>0</v>
      </c>
      <c r="CG26" s="2">
        <f t="shared" si="17"/>
        <v>0</v>
      </c>
      <c r="CH26" s="2">
        <f t="shared" si="17"/>
        <v>0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DG40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EM40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FS40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4">
      <c r="A28">
        <v>17</v>
      </c>
      <c r="B28">
        <v>1</v>
      </c>
      <c r="C28">
        <f>ROW(SmtRes!A3)</f>
        <v>3</v>
      </c>
      <c r="D28">
        <f>ROW(EtalonRes!A3)</f>
        <v>3</v>
      </c>
      <c r="E28" t="s">
        <v>12</v>
      </c>
      <c r="F28" t="s">
        <v>13</v>
      </c>
      <c r="G28" t="s">
        <v>14</v>
      </c>
      <c r="H28" t="s">
        <v>15</v>
      </c>
      <c r="I28">
        <f>ROUND((2)/100,9)</f>
        <v>0.02</v>
      </c>
      <c r="J28">
        <v>0</v>
      </c>
      <c r="O28">
        <f t="shared" ref="O28:O38" si="21">ROUND(CP28,2)</f>
        <v>33.119999999999997</v>
      </c>
      <c r="P28">
        <f t="shared" ref="P28:P38" si="22">ROUND(CQ28*I28,2)</f>
        <v>0</v>
      </c>
      <c r="Q28">
        <f t="shared" ref="Q28:Q38" si="23">ROUND(CR28*I28,2)</f>
        <v>0.3</v>
      </c>
      <c r="R28">
        <f t="shared" ref="R28:R38" si="24">ROUND(CS28*I28,2)</f>
        <v>0.27</v>
      </c>
      <c r="S28">
        <f t="shared" ref="S28:S38" si="25">ROUND(CT28*I28,2)</f>
        <v>32.82</v>
      </c>
      <c r="T28">
        <f t="shared" ref="T28:T38" si="26">ROUND(CU28*I28,2)</f>
        <v>0</v>
      </c>
      <c r="U28">
        <f t="shared" ref="U28:U38" si="27">CV28*I28</f>
        <v>0.15168000000000001</v>
      </c>
      <c r="V28">
        <f t="shared" ref="V28:V38" si="28">CW28*I28</f>
        <v>7.1999999999999994E-4</v>
      </c>
      <c r="W28">
        <f t="shared" ref="W28:W38" si="29">ROUND(CX28*I28,2)</f>
        <v>0</v>
      </c>
      <c r="X28">
        <f t="shared" ref="X28:X38" si="30">ROUND(CY28,2)</f>
        <v>28.13</v>
      </c>
      <c r="Y28">
        <f t="shared" ref="Y28:Y38" si="31">ROUND(CZ28,2)</f>
        <v>21.51</v>
      </c>
      <c r="AA28">
        <v>63957948</v>
      </c>
      <c r="AB28">
        <f t="shared" ref="AB28:AB38" si="32">ROUND((AC28+AD28+AF28),6)</f>
        <v>60.287999999999997</v>
      </c>
      <c r="AC28">
        <f t="shared" ref="AC28:AC38" si="33">ROUND((ES28),6)</f>
        <v>0</v>
      </c>
      <c r="AD28">
        <f>ROUND(((((ET28*1.2))-((EU28*1.2)))+AE28),6)</f>
        <v>1.1279999999999999</v>
      </c>
      <c r="AE28">
        <f t="shared" ref="AE28:AF30" si="34">ROUND(((EU28*1.2)),6)</f>
        <v>0.49199999999999999</v>
      </c>
      <c r="AF28">
        <f t="shared" si="34"/>
        <v>59.16</v>
      </c>
      <c r="AG28">
        <f t="shared" ref="AG28:AG38" si="35">ROUND((AP28),6)</f>
        <v>0</v>
      </c>
      <c r="AH28">
        <f t="shared" ref="AH28:AI30" si="36">((EW28*1.2))</f>
        <v>7.5839999999999996</v>
      </c>
      <c r="AI28">
        <f t="shared" si="36"/>
        <v>3.5999999999999997E-2</v>
      </c>
      <c r="AJ28">
        <f t="shared" ref="AJ28:AJ38" si="37">(AS28)</f>
        <v>0</v>
      </c>
      <c r="AK28">
        <v>50.24</v>
      </c>
      <c r="AL28">
        <v>0</v>
      </c>
      <c r="AM28">
        <v>0.94</v>
      </c>
      <c r="AN28">
        <v>0.41</v>
      </c>
      <c r="AO28">
        <v>49.3</v>
      </c>
      <c r="AP28">
        <v>0</v>
      </c>
      <c r="AQ28">
        <v>6.32</v>
      </c>
      <c r="AR28">
        <v>0.03</v>
      </c>
      <c r="AS28">
        <v>0</v>
      </c>
      <c r="AT28">
        <v>85</v>
      </c>
      <c r="AU28">
        <v>65</v>
      </c>
      <c r="AV28">
        <v>1</v>
      </c>
      <c r="AW28">
        <v>1</v>
      </c>
      <c r="AZ28">
        <v>1</v>
      </c>
      <c r="BA28">
        <v>27.74</v>
      </c>
      <c r="BB28">
        <v>13.32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16</v>
      </c>
      <c r="BM28">
        <v>67001</v>
      </c>
      <c r="BN28">
        <v>0</v>
      </c>
      <c r="BO28" t="s">
        <v>13</v>
      </c>
      <c r="BP28">
        <v>1</v>
      </c>
      <c r="BQ28">
        <v>6</v>
      </c>
      <c r="BR28">
        <v>0</v>
      </c>
      <c r="BS28">
        <v>27.74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85</v>
      </c>
      <c r="CA28">
        <v>65</v>
      </c>
      <c r="CE28">
        <v>0</v>
      </c>
      <c r="CF28">
        <v>0</v>
      </c>
      <c r="CG28">
        <v>0</v>
      </c>
      <c r="CM28">
        <v>0</v>
      </c>
      <c r="CN28" t="s">
        <v>17</v>
      </c>
      <c r="CO28">
        <v>0</v>
      </c>
      <c r="CP28">
        <f t="shared" ref="CP28:CP38" si="38">(P28+Q28+S28)</f>
        <v>33.119999999999997</v>
      </c>
      <c r="CQ28">
        <f t="shared" ref="CQ28:CQ38" si="39">AC28*BC28</f>
        <v>0</v>
      </c>
      <c r="CR28">
        <f t="shared" ref="CR28:CR38" si="40">AD28*BB28</f>
        <v>15.024959999999998</v>
      </c>
      <c r="CS28">
        <f t="shared" ref="CS28:CS38" si="41">AE28*BS28</f>
        <v>13.648079999999998</v>
      </c>
      <c r="CT28">
        <f t="shared" ref="CT28:CT38" si="42">AF28*BA28</f>
        <v>1641.0983999999999</v>
      </c>
      <c r="CU28">
        <f t="shared" ref="CU28:CU38" si="43">AG28</f>
        <v>0</v>
      </c>
      <c r="CV28">
        <f t="shared" ref="CV28:CV38" si="44">AH28</f>
        <v>7.5839999999999996</v>
      </c>
      <c r="CW28">
        <f t="shared" ref="CW28:CW38" si="45">AI28</f>
        <v>3.5999999999999997E-2</v>
      </c>
      <c r="CX28">
        <f t="shared" ref="CX28:CX38" si="46">AJ28</f>
        <v>0</v>
      </c>
      <c r="CY28">
        <f t="shared" ref="CY28:CY38" si="47">(((S28+R28)*AT28)/100)</f>
        <v>28.1265</v>
      </c>
      <c r="CZ28">
        <f t="shared" ref="CZ28:CZ38" si="48">(((S28+R28)*AU28)/100)</f>
        <v>21.508500000000005</v>
      </c>
      <c r="DC28" t="s">
        <v>3</v>
      </c>
      <c r="DD28" t="s">
        <v>3</v>
      </c>
      <c r="DE28" t="s">
        <v>18</v>
      </c>
      <c r="DF28" t="s">
        <v>18</v>
      </c>
      <c r="DG28" t="s">
        <v>18</v>
      </c>
      <c r="DH28" t="s">
        <v>3</v>
      </c>
      <c r="DI28" t="s">
        <v>18</v>
      </c>
      <c r="DJ28" t="s">
        <v>18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15</v>
      </c>
      <c r="DW28" t="s">
        <v>15</v>
      </c>
      <c r="DX28">
        <v>1</v>
      </c>
      <c r="EE28">
        <v>55981531</v>
      </c>
      <c r="EF28">
        <v>6</v>
      </c>
      <c r="EG28" t="s">
        <v>19</v>
      </c>
      <c r="EH28">
        <v>0</v>
      </c>
      <c r="EI28" t="s">
        <v>3</v>
      </c>
      <c r="EJ28">
        <v>1</v>
      </c>
      <c r="EK28">
        <v>67001</v>
      </c>
      <c r="EL28" t="s">
        <v>20</v>
      </c>
      <c r="EM28" t="s">
        <v>21</v>
      </c>
      <c r="EO28" t="s">
        <v>22</v>
      </c>
      <c r="EQ28">
        <v>0</v>
      </c>
      <c r="ER28">
        <v>50.24</v>
      </c>
      <c r="ES28">
        <v>0</v>
      </c>
      <c r="ET28">
        <v>0.94</v>
      </c>
      <c r="EU28">
        <v>0.41</v>
      </c>
      <c r="EV28">
        <v>49.3</v>
      </c>
      <c r="EW28">
        <v>6.32</v>
      </c>
      <c r="EX28">
        <v>0.03</v>
      </c>
      <c r="EY28">
        <v>0</v>
      </c>
      <c r="FQ28">
        <v>0</v>
      </c>
      <c r="FR28">
        <f t="shared" ref="FR28:FR38" si="49">ROUND(IF(AND(BH28=3,BI28=3),P28,0),2)</f>
        <v>0</v>
      </c>
      <c r="FS28">
        <v>0</v>
      </c>
      <c r="FX28">
        <v>85</v>
      </c>
      <c r="FY28">
        <v>65</v>
      </c>
      <c r="GA28" t="s">
        <v>3</v>
      </c>
      <c r="GD28">
        <v>1</v>
      </c>
      <c r="GF28">
        <v>-1609785902</v>
      </c>
      <c r="GG28">
        <v>2</v>
      </c>
      <c r="GH28">
        <v>1</v>
      </c>
      <c r="GI28">
        <v>2</v>
      </c>
      <c r="GJ28">
        <v>0</v>
      </c>
      <c r="GK28">
        <v>0</v>
      </c>
      <c r="GL28">
        <f t="shared" ref="GL28:GL38" si="50">ROUND(IF(AND(BH28=3,BI28=3,FS28&lt;&gt;0),P28,0),2)</f>
        <v>0</v>
      </c>
      <c r="GM28">
        <f t="shared" ref="GM28:GM38" si="51">ROUND(O28+X28+Y28,2)+GX28</f>
        <v>82.76</v>
      </c>
      <c r="GN28">
        <f t="shared" ref="GN28:GN38" si="52">IF(OR(BI28=0,BI28=1),ROUND(O28+X28+Y28,2),0)</f>
        <v>82.76</v>
      </c>
      <c r="GO28">
        <f t="shared" ref="GO28:GO38" si="53">IF(BI28=2,ROUND(O28+X28+Y28,2),0)</f>
        <v>0</v>
      </c>
      <c r="GP28">
        <f t="shared" ref="GP28:GP38" si="54">IF(BI28=4,ROUND(O28+X28+Y28,2)+GX28,0)</f>
        <v>0</v>
      </c>
      <c r="GR28">
        <v>0</v>
      </c>
      <c r="GS28">
        <v>3</v>
      </c>
      <c r="GT28">
        <v>0</v>
      </c>
      <c r="GU28" t="s">
        <v>3</v>
      </c>
      <c r="GV28">
        <f t="shared" ref="GV28:GV38" si="55">ROUND((GT28),6)</f>
        <v>0</v>
      </c>
      <c r="GW28">
        <v>1</v>
      </c>
      <c r="GX28">
        <f t="shared" ref="GX28:GX38" si="56">ROUND(HC28*I28,2)</f>
        <v>0</v>
      </c>
      <c r="HA28">
        <v>0</v>
      </c>
      <c r="HB28">
        <v>0</v>
      </c>
      <c r="HC28">
        <f t="shared" ref="HC28:HC38" si="57">GV28*GW28</f>
        <v>0</v>
      </c>
      <c r="IK28">
        <v>0</v>
      </c>
    </row>
    <row r="29" spans="1:245" x14ac:dyDescent="0.4">
      <c r="A29">
        <v>17</v>
      </c>
      <c r="B29">
        <v>1</v>
      </c>
      <c r="C29">
        <f>ROW(SmtRes!A6)</f>
        <v>6</v>
      </c>
      <c r="D29">
        <f>ROW(EtalonRes!A6)</f>
        <v>6</v>
      </c>
      <c r="E29" t="s">
        <v>23</v>
      </c>
      <c r="F29" t="s">
        <v>24</v>
      </c>
      <c r="G29" t="s">
        <v>25</v>
      </c>
      <c r="H29" t="s">
        <v>26</v>
      </c>
      <c r="I29">
        <f>ROUND((0.9*2.1+1.6*2.1)/100,9)</f>
        <v>5.2499999999999998E-2</v>
      </c>
      <c r="J29">
        <v>0</v>
      </c>
      <c r="O29">
        <f t="shared" si="21"/>
        <v>1672.13</v>
      </c>
      <c r="P29">
        <f t="shared" si="22"/>
        <v>0</v>
      </c>
      <c r="Q29">
        <f t="shared" si="23"/>
        <v>203.03</v>
      </c>
      <c r="R29">
        <f t="shared" si="24"/>
        <v>182.61</v>
      </c>
      <c r="S29">
        <f t="shared" si="25"/>
        <v>1469.1</v>
      </c>
      <c r="T29">
        <f t="shared" si="26"/>
        <v>0</v>
      </c>
      <c r="U29">
        <f t="shared" si="27"/>
        <v>6.5463299999999993</v>
      </c>
      <c r="V29">
        <f t="shared" si="28"/>
        <v>0.48762</v>
      </c>
      <c r="W29">
        <f t="shared" si="29"/>
        <v>0</v>
      </c>
      <c r="X29">
        <f t="shared" si="30"/>
        <v>1635.19</v>
      </c>
      <c r="Y29">
        <f t="shared" si="31"/>
        <v>991.03</v>
      </c>
      <c r="AA29">
        <v>63957948</v>
      </c>
      <c r="AB29">
        <f t="shared" si="32"/>
        <v>1299.096</v>
      </c>
      <c r="AC29">
        <f t="shared" si="33"/>
        <v>0</v>
      </c>
      <c r="AD29">
        <f>ROUND(((((ET29*1.2))-((EU29*1.2)))+AE29),6)</f>
        <v>290.33999999999997</v>
      </c>
      <c r="AE29">
        <f t="shared" si="34"/>
        <v>125.38800000000001</v>
      </c>
      <c r="AF29">
        <f t="shared" si="34"/>
        <v>1008.756</v>
      </c>
      <c r="AG29">
        <f t="shared" si="35"/>
        <v>0</v>
      </c>
      <c r="AH29">
        <f t="shared" si="36"/>
        <v>124.69199999999999</v>
      </c>
      <c r="AI29">
        <f t="shared" si="36"/>
        <v>9.2880000000000003</v>
      </c>
      <c r="AJ29">
        <f t="shared" si="37"/>
        <v>0</v>
      </c>
      <c r="AK29">
        <v>1082.58</v>
      </c>
      <c r="AL29">
        <v>0</v>
      </c>
      <c r="AM29">
        <v>241.95</v>
      </c>
      <c r="AN29">
        <v>104.49</v>
      </c>
      <c r="AO29">
        <v>840.63</v>
      </c>
      <c r="AP29">
        <v>0</v>
      </c>
      <c r="AQ29">
        <v>103.91</v>
      </c>
      <c r="AR29">
        <v>7.74</v>
      </c>
      <c r="AS29">
        <v>0</v>
      </c>
      <c r="AT29">
        <v>99</v>
      </c>
      <c r="AU29">
        <v>60</v>
      </c>
      <c r="AV29">
        <v>1</v>
      </c>
      <c r="AW29">
        <v>1</v>
      </c>
      <c r="AZ29">
        <v>1</v>
      </c>
      <c r="BA29">
        <v>27.74</v>
      </c>
      <c r="BB29">
        <v>13.32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27</v>
      </c>
      <c r="BM29">
        <v>46001</v>
      </c>
      <c r="BN29">
        <v>0</v>
      </c>
      <c r="BO29" t="s">
        <v>24</v>
      </c>
      <c r="BP29">
        <v>1</v>
      </c>
      <c r="BQ29">
        <v>2</v>
      </c>
      <c r="BR29">
        <v>0</v>
      </c>
      <c r="BS29">
        <v>27.74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110</v>
      </c>
      <c r="CA29">
        <v>70</v>
      </c>
      <c r="CE29">
        <v>0</v>
      </c>
      <c r="CF29">
        <v>0</v>
      </c>
      <c r="CG29">
        <v>0</v>
      </c>
      <c r="CM29">
        <v>0</v>
      </c>
      <c r="CN29" t="s">
        <v>17</v>
      </c>
      <c r="CO29">
        <v>0</v>
      </c>
      <c r="CP29">
        <f t="shared" si="38"/>
        <v>1672.1299999999999</v>
      </c>
      <c r="CQ29">
        <f t="shared" si="39"/>
        <v>0</v>
      </c>
      <c r="CR29">
        <f t="shared" si="40"/>
        <v>3867.3287999999998</v>
      </c>
      <c r="CS29">
        <f t="shared" si="41"/>
        <v>3478.2631200000001</v>
      </c>
      <c r="CT29">
        <f t="shared" si="42"/>
        <v>27982.891439999999</v>
      </c>
      <c r="CU29">
        <f t="shared" si="43"/>
        <v>0</v>
      </c>
      <c r="CV29">
        <f t="shared" si="44"/>
        <v>124.69199999999999</v>
      </c>
      <c r="CW29">
        <f t="shared" si="45"/>
        <v>9.2880000000000003</v>
      </c>
      <c r="CX29">
        <f t="shared" si="46"/>
        <v>0</v>
      </c>
      <c r="CY29">
        <f t="shared" si="47"/>
        <v>1635.1929</v>
      </c>
      <c r="CZ29">
        <f t="shared" si="48"/>
        <v>991.02600000000007</v>
      </c>
      <c r="DC29" t="s">
        <v>3</v>
      </c>
      <c r="DD29" t="s">
        <v>3</v>
      </c>
      <c r="DE29" t="s">
        <v>18</v>
      </c>
      <c r="DF29" t="s">
        <v>18</v>
      </c>
      <c r="DG29" t="s">
        <v>18</v>
      </c>
      <c r="DH29" t="s">
        <v>3</v>
      </c>
      <c r="DI29" t="s">
        <v>18</v>
      </c>
      <c r="DJ29" t="s">
        <v>18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1005</v>
      </c>
      <c r="DV29" t="s">
        <v>26</v>
      </c>
      <c r="DW29" t="s">
        <v>26</v>
      </c>
      <c r="DX29">
        <v>100</v>
      </c>
      <c r="EE29">
        <v>55981487</v>
      </c>
      <c r="EF29">
        <v>2</v>
      </c>
      <c r="EG29" t="s">
        <v>28</v>
      </c>
      <c r="EH29">
        <v>0</v>
      </c>
      <c r="EI29" t="s">
        <v>3</v>
      </c>
      <c r="EJ29">
        <v>1</v>
      </c>
      <c r="EK29">
        <v>46001</v>
      </c>
      <c r="EL29" t="s">
        <v>29</v>
      </c>
      <c r="EM29" t="s">
        <v>30</v>
      </c>
      <c r="EO29" t="s">
        <v>22</v>
      </c>
      <c r="EQ29">
        <v>0</v>
      </c>
      <c r="ER29">
        <v>1082.58</v>
      </c>
      <c r="ES29">
        <v>0</v>
      </c>
      <c r="ET29">
        <v>241.95</v>
      </c>
      <c r="EU29">
        <v>104.49</v>
      </c>
      <c r="EV29">
        <v>840.63</v>
      </c>
      <c r="EW29">
        <v>103.91</v>
      </c>
      <c r="EX29">
        <v>7.74</v>
      </c>
      <c r="EY29">
        <v>0</v>
      </c>
      <c r="FQ29">
        <v>0</v>
      </c>
      <c r="FR29">
        <f t="shared" si="49"/>
        <v>0</v>
      </c>
      <c r="FS29">
        <v>0</v>
      </c>
      <c r="FT29" t="s">
        <v>31</v>
      </c>
      <c r="FU29" t="s">
        <v>32</v>
      </c>
      <c r="FX29">
        <v>99</v>
      </c>
      <c r="FY29">
        <v>59.5</v>
      </c>
      <c r="GA29" t="s">
        <v>3</v>
      </c>
      <c r="GD29">
        <v>1</v>
      </c>
      <c r="GF29">
        <v>309229644</v>
      </c>
      <c r="GG29">
        <v>2</v>
      </c>
      <c r="GH29">
        <v>1</v>
      </c>
      <c r="GI29">
        <v>2</v>
      </c>
      <c r="GJ29">
        <v>0</v>
      </c>
      <c r="GK29">
        <v>0</v>
      </c>
      <c r="GL29">
        <f t="shared" si="50"/>
        <v>0</v>
      </c>
      <c r="GM29">
        <f t="shared" si="51"/>
        <v>4298.3500000000004</v>
      </c>
      <c r="GN29">
        <f t="shared" si="52"/>
        <v>4298.3500000000004</v>
      </c>
      <c r="GO29">
        <f t="shared" si="53"/>
        <v>0</v>
      </c>
      <c r="GP29">
        <f t="shared" si="54"/>
        <v>0</v>
      </c>
      <c r="GR29">
        <v>0</v>
      </c>
      <c r="GS29">
        <v>3</v>
      </c>
      <c r="GT29">
        <v>0</v>
      </c>
      <c r="GU29" t="s">
        <v>3</v>
      </c>
      <c r="GV29">
        <f t="shared" si="55"/>
        <v>0</v>
      </c>
      <c r="GW29">
        <v>1</v>
      </c>
      <c r="GX29">
        <f t="shared" si="56"/>
        <v>0</v>
      </c>
      <c r="HA29">
        <v>0</v>
      </c>
      <c r="HB29">
        <v>0</v>
      </c>
      <c r="HC29">
        <f t="shared" si="57"/>
        <v>0</v>
      </c>
      <c r="IK29">
        <v>0</v>
      </c>
    </row>
    <row r="30" spans="1:245" x14ac:dyDescent="0.4">
      <c r="A30">
        <v>17</v>
      </c>
      <c r="B30">
        <v>1</v>
      </c>
      <c r="C30">
        <f>ROW(SmtRes!A10)</f>
        <v>10</v>
      </c>
      <c r="D30">
        <f>ROW(EtalonRes!A10)</f>
        <v>10</v>
      </c>
      <c r="E30" t="s">
        <v>33</v>
      </c>
      <c r="F30" t="s">
        <v>34</v>
      </c>
      <c r="G30" t="s">
        <v>35</v>
      </c>
      <c r="H30" t="s">
        <v>15</v>
      </c>
      <c r="I30">
        <f>ROUND((1)/100,9)</f>
        <v>0.01</v>
      </c>
      <c r="J30">
        <v>0</v>
      </c>
      <c r="O30">
        <f t="shared" si="21"/>
        <v>146.96</v>
      </c>
      <c r="P30">
        <f t="shared" si="22"/>
        <v>0</v>
      </c>
      <c r="Q30">
        <f t="shared" si="23"/>
        <v>1.3</v>
      </c>
      <c r="R30">
        <f t="shared" si="24"/>
        <v>1.17</v>
      </c>
      <c r="S30">
        <f t="shared" si="25"/>
        <v>145.66</v>
      </c>
      <c r="T30">
        <f t="shared" si="26"/>
        <v>0</v>
      </c>
      <c r="U30">
        <f t="shared" si="27"/>
        <v>0.61559999999999993</v>
      </c>
      <c r="V30">
        <f t="shared" si="28"/>
        <v>3.1199999999999999E-3</v>
      </c>
      <c r="W30">
        <f t="shared" si="29"/>
        <v>0</v>
      </c>
      <c r="X30">
        <f t="shared" si="30"/>
        <v>108.65</v>
      </c>
      <c r="Y30">
        <f t="shared" si="31"/>
        <v>73.42</v>
      </c>
      <c r="AA30">
        <v>63957948</v>
      </c>
      <c r="AB30">
        <f t="shared" si="32"/>
        <v>534.86400000000003</v>
      </c>
      <c r="AC30">
        <f t="shared" si="33"/>
        <v>0</v>
      </c>
      <c r="AD30">
        <f>ROUND(((((ET30*1.2))-((EU30*1.2)))+AE30),6)</f>
        <v>9.7560000000000002</v>
      </c>
      <c r="AE30">
        <f t="shared" si="34"/>
        <v>4.2119999999999997</v>
      </c>
      <c r="AF30">
        <f t="shared" si="34"/>
        <v>525.10799999999995</v>
      </c>
      <c r="AG30">
        <f t="shared" si="35"/>
        <v>0</v>
      </c>
      <c r="AH30">
        <f t="shared" si="36"/>
        <v>61.559999999999995</v>
      </c>
      <c r="AI30">
        <f t="shared" si="36"/>
        <v>0.312</v>
      </c>
      <c r="AJ30">
        <f t="shared" si="37"/>
        <v>0</v>
      </c>
      <c r="AK30">
        <v>445.72</v>
      </c>
      <c r="AL30">
        <v>0</v>
      </c>
      <c r="AM30">
        <v>8.1300000000000008</v>
      </c>
      <c r="AN30">
        <v>3.51</v>
      </c>
      <c r="AO30">
        <v>437.59</v>
      </c>
      <c r="AP30">
        <v>0</v>
      </c>
      <c r="AQ30">
        <v>51.3</v>
      </c>
      <c r="AR30">
        <v>0.26</v>
      </c>
      <c r="AS30">
        <v>0</v>
      </c>
      <c r="AT30">
        <v>74</v>
      </c>
      <c r="AU30">
        <v>50</v>
      </c>
      <c r="AV30">
        <v>1</v>
      </c>
      <c r="AW30">
        <v>1</v>
      </c>
      <c r="AZ30">
        <v>1</v>
      </c>
      <c r="BA30">
        <v>27.74</v>
      </c>
      <c r="BB30">
        <v>13.32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36</v>
      </c>
      <c r="BM30">
        <v>65001</v>
      </c>
      <c r="BN30">
        <v>0</v>
      </c>
      <c r="BO30" t="s">
        <v>34</v>
      </c>
      <c r="BP30">
        <v>1</v>
      </c>
      <c r="BQ30">
        <v>6</v>
      </c>
      <c r="BR30">
        <v>0</v>
      </c>
      <c r="BS30">
        <v>27.74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74</v>
      </c>
      <c r="CA30">
        <v>50</v>
      </c>
      <c r="CE30">
        <v>0</v>
      </c>
      <c r="CF30">
        <v>0</v>
      </c>
      <c r="CG30">
        <v>0</v>
      </c>
      <c r="CM30">
        <v>0</v>
      </c>
      <c r="CN30" t="s">
        <v>17</v>
      </c>
      <c r="CO30">
        <v>0</v>
      </c>
      <c r="CP30">
        <f t="shared" si="38"/>
        <v>146.96</v>
      </c>
      <c r="CQ30">
        <f t="shared" si="39"/>
        <v>0</v>
      </c>
      <c r="CR30">
        <f t="shared" si="40"/>
        <v>129.94991999999999</v>
      </c>
      <c r="CS30">
        <f t="shared" si="41"/>
        <v>116.84087999999998</v>
      </c>
      <c r="CT30">
        <f t="shared" si="42"/>
        <v>14566.495919999998</v>
      </c>
      <c r="CU30">
        <f t="shared" si="43"/>
        <v>0</v>
      </c>
      <c r="CV30">
        <f t="shared" si="44"/>
        <v>61.559999999999995</v>
      </c>
      <c r="CW30">
        <f t="shared" si="45"/>
        <v>0.312</v>
      </c>
      <c r="CX30">
        <f t="shared" si="46"/>
        <v>0</v>
      </c>
      <c r="CY30">
        <f t="shared" si="47"/>
        <v>108.65419999999999</v>
      </c>
      <c r="CZ30">
        <f t="shared" si="48"/>
        <v>73.414999999999992</v>
      </c>
      <c r="DC30" t="s">
        <v>3</v>
      </c>
      <c r="DD30" t="s">
        <v>3</v>
      </c>
      <c r="DE30" t="s">
        <v>18</v>
      </c>
      <c r="DF30" t="s">
        <v>18</v>
      </c>
      <c r="DG30" t="s">
        <v>18</v>
      </c>
      <c r="DH30" t="s">
        <v>3</v>
      </c>
      <c r="DI30" t="s">
        <v>18</v>
      </c>
      <c r="DJ30" t="s">
        <v>18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15</v>
      </c>
      <c r="DW30" t="s">
        <v>15</v>
      </c>
      <c r="DX30">
        <v>1</v>
      </c>
      <c r="EE30">
        <v>55981509</v>
      </c>
      <c r="EF30">
        <v>6</v>
      </c>
      <c r="EG30" t="s">
        <v>19</v>
      </c>
      <c r="EH30">
        <v>0</v>
      </c>
      <c r="EI30" t="s">
        <v>3</v>
      </c>
      <c r="EJ30">
        <v>1</v>
      </c>
      <c r="EK30">
        <v>65001</v>
      </c>
      <c r="EL30" t="s">
        <v>37</v>
      </c>
      <c r="EM30" t="s">
        <v>38</v>
      </c>
      <c r="EO30" t="s">
        <v>22</v>
      </c>
      <c r="EQ30">
        <v>0</v>
      </c>
      <c r="ER30">
        <v>445.72</v>
      </c>
      <c r="ES30">
        <v>0</v>
      </c>
      <c r="ET30">
        <v>8.1300000000000008</v>
      </c>
      <c r="EU30">
        <v>3.51</v>
      </c>
      <c r="EV30">
        <v>437.59</v>
      </c>
      <c r="EW30">
        <v>51.3</v>
      </c>
      <c r="EX30">
        <v>0.26</v>
      </c>
      <c r="EY30">
        <v>0</v>
      </c>
      <c r="FQ30">
        <v>0</v>
      </c>
      <c r="FR30">
        <f t="shared" si="49"/>
        <v>0</v>
      </c>
      <c r="FS30">
        <v>0</v>
      </c>
      <c r="FX30">
        <v>74</v>
      </c>
      <c r="FY30">
        <v>50</v>
      </c>
      <c r="GA30" t="s">
        <v>3</v>
      </c>
      <c r="GD30">
        <v>1</v>
      </c>
      <c r="GF30">
        <v>-869396583</v>
      </c>
      <c r="GG30">
        <v>2</v>
      </c>
      <c r="GH30">
        <v>1</v>
      </c>
      <c r="GI30">
        <v>2</v>
      </c>
      <c r="GJ30">
        <v>0</v>
      </c>
      <c r="GK30">
        <v>0</v>
      </c>
      <c r="GL30">
        <f t="shared" si="50"/>
        <v>0</v>
      </c>
      <c r="GM30">
        <f t="shared" si="51"/>
        <v>329.03</v>
      </c>
      <c r="GN30">
        <f t="shared" si="52"/>
        <v>329.03</v>
      </c>
      <c r="GO30">
        <f t="shared" si="53"/>
        <v>0</v>
      </c>
      <c r="GP30">
        <f t="shared" si="54"/>
        <v>0</v>
      </c>
      <c r="GR30">
        <v>0</v>
      </c>
      <c r="GS30">
        <v>3</v>
      </c>
      <c r="GT30">
        <v>0</v>
      </c>
      <c r="GU30" t="s">
        <v>3</v>
      </c>
      <c r="GV30">
        <f t="shared" si="55"/>
        <v>0</v>
      </c>
      <c r="GW30">
        <v>1</v>
      </c>
      <c r="GX30">
        <f t="shared" si="56"/>
        <v>0</v>
      </c>
      <c r="HA30">
        <v>0</v>
      </c>
      <c r="HB30">
        <v>0</v>
      </c>
      <c r="HC30">
        <f t="shared" si="57"/>
        <v>0</v>
      </c>
      <c r="IK30">
        <v>0</v>
      </c>
    </row>
    <row r="31" spans="1:245" x14ac:dyDescent="0.4">
      <c r="A31">
        <v>18</v>
      </c>
      <c r="B31">
        <v>1</v>
      </c>
      <c r="C31">
        <v>10</v>
      </c>
      <c r="E31" t="s">
        <v>39</v>
      </c>
      <c r="F31" t="s">
        <v>40</v>
      </c>
      <c r="G31" t="s">
        <v>41</v>
      </c>
      <c r="H31" t="s">
        <v>42</v>
      </c>
      <c r="I31">
        <f>I30*J31</f>
        <v>1.8200000000000001E-2</v>
      </c>
      <c r="J31">
        <v>1.82</v>
      </c>
      <c r="O31">
        <f t="shared" si="21"/>
        <v>0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1"/>
        <v>0</v>
      </c>
      <c r="AA31">
        <v>63957948</v>
      </c>
      <c r="AB31">
        <f t="shared" si="32"/>
        <v>0</v>
      </c>
      <c r="AC31">
        <f t="shared" si="33"/>
        <v>0</v>
      </c>
      <c r="AD31">
        <f>ROUND((((ET31)-(EU31))+AE31),6)</f>
        <v>0</v>
      </c>
      <c r="AE31">
        <f>ROUND((EU31),6)</f>
        <v>0</v>
      </c>
      <c r="AF31">
        <f>ROUND((EV31),6)</f>
        <v>0</v>
      </c>
      <c r="AG31">
        <f t="shared" si="35"/>
        <v>0</v>
      </c>
      <c r="AH31">
        <f>(EW31)</f>
        <v>0</v>
      </c>
      <c r="AI31">
        <f>(EX31)</f>
        <v>0</v>
      </c>
      <c r="AJ31">
        <f t="shared" si="37"/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74</v>
      </c>
      <c r="AU31">
        <v>50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7.21</v>
      </c>
      <c r="BD31" t="s">
        <v>3</v>
      </c>
      <c r="BE31" t="s">
        <v>3</v>
      </c>
      <c r="BF31" t="s">
        <v>3</v>
      </c>
      <c r="BG31" t="s">
        <v>3</v>
      </c>
      <c r="BH31">
        <v>3</v>
      </c>
      <c r="BI31">
        <v>1</v>
      </c>
      <c r="BJ31" t="s">
        <v>3</v>
      </c>
      <c r="BM31">
        <v>65001</v>
      </c>
      <c r="BN31">
        <v>0</v>
      </c>
      <c r="BO31" t="s">
        <v>3</v>
      </c>
      <c r="BP31">
        <v>0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74</v>
      </c>
      <c r="CA31">
        <v>50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8"/>
        <v>0</v>
      </c>
      <c r="CQ31">
        <f t="shared" si="39"/>
        <v>0</v>
      </c>
      <c r="CR31">
        <f t="shared" si="40"/>
        <v>0</v>
      </c>
      <c r="CS31">
        <f t="shared" si="41"/>
        <v>0</v>
      </c>
      <c r="CT31">
        <f t="shared" si="42"/>
        <v>0</v>
      </c>
      <c r="CU31">
        <f t="shared" si="43"/>
        <v>0</v>
      </c>
      <c r="CV31">
        <f t="shared" si="44"/>
        <v>0</v>
      </c>
      <c r="CW31">
        <f t="shared" si="45"/>
        <v>0</v>
      </c>
      <c r="CX31">
        <f t="shared" si="46"/>
        <v>0</v>
      </c>
      <c r="CY31">
        <f t="shared" si="47"/>
        <v>0</v>
      </c>
      <c r="CZ31">
        <f t="shared" si="48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42</v>
      </c>
      <c r="DW31" t="s">
        <v>42</v>
      </c>
      <c r="DX31">
        <v>1000</v>
      </c>
      <c r="EE31">
        <v>55981509</v>
      </c>
      <c r="EF31">
        <v>6</v>
      </c>
      <c r="EG31" t="s">
        <v>19</v>
      </c>
      <c r="EH31">
        <v>0</v>
      </c>
      <c r="EI31" t="s">
        <v>3</v>
      </c>
      <c r="EJ31">
        <v>1</v>
      </c>
      <c r="EK31">
        <v>65001</v>
      </c>
      <c r="EL31" t="s">
        <v>37</v>
      </c>
      <c r="EM31" t="s">
        <v>38</v>
      </c>
      <c r="EO31" t="s">
        <v>3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49"/>
        <v>0</v>
      </c>
      <c r="FS31">
        <v>0</v>
      </c>
      <c r="FX31">
        <v>74</v>
      </c>
      <c r="FY31">
        <v>50</v>
      </c>
      <c r="GA31" t="s">
        <v>3</v>
      </c>
      <c r="GD31">
        <v>1</v>
      </c>
      <c r="GF31">
        <v>-66286256</v>
      </c>
      <c r="GG31">
        <v>2</v>
      </c>
      <c r="GH31">
        <v>1</v>
      </c>
      <c r="GI31">
        <v>5</v>
      </c>
      <c r="GJ31">
        <v>0</v>
      </c>
      <c r="GK31">
        <v>0</v>
      </c>
      <c r="GL31">
        <f t="shared" si="50"/>
        <v>0</v>
      </c>
      <c r="GM31">
        <f t="shared" si="51"/>
        <v>0</v>
      </c>
      <c r="GN31">
        <f t="shared" si="52"/>
        <v>0</v>
      </c>
      <c r="GO31">
        <f t="shared" si="53"/>
        <v>0</v>
      </c>
      <c r="GP31">
        <f t="shared" si="54"/>
        <v>0</v>
      </c>
      <c r="GR31">
        <v>0</v>
      </c>
      <c r="GS31">
        <v>3</v>
      </c>
      <c r="GT31">
        <v>0</v>
      </c>
      <c r="GU31" t="s">
        <v>3</v>
      </c>
      <c r="GV31">
        <f t="shared" si="55"/>
        <v>0</v>
      </c>
      <c r="GW31">
        <v>1</v>
      </c>
      <c r="GX31">
        <f t="shared" si="56"/>
        <v>0</v>
      </c>
      <c r="HA31">
        <v>0</v>
      </c>
      <c r="HB31">
        <v>0</v>
      </c>
      <c r="HC31">
        <f t="shared" si="57"/>
        <v>0</v>
      </c>
      <c r="IK31">
        <v>0</v>
      </c>
    </row>
    <row r="32" spans="1:245" x14ac:dyDescent="0.4">
      <c r="A32">
        <v>17</v>
      </c>
      <c r="B32">
        <v>1</v>
      </c>
      <c r="C32">
        <f>ROW(SmtRes!A14)</f>
        <v>14</v>
      </c>
      <c r="D32">
        <f>ROW(EtalonRes!A14)</f>
        <v>14</v>
      </c>
      <c r="E32" t="s">
        <v>43</v>
      </c>
      <c r="F32" t="s">
        <v>44</v>
      </c>
      <c r="G32" t="s">
        <v>45</v>
      </c>
      <c r="H32" t="s">
        <v>26</v>
      </c>
      <c r="I32">
        <f>ROUND((32.5)/100,9)</f>
        <v>0.32500000000000001</v>
      </c>
      <c r="J32">
        <v>0</v>
      </c>
      <c r="O32">
        <f t="shared" si="21"/>
        <v>982.21</v>
      </c>
      <c r="P32">
        <f t="shared" si="22"/>
        <v>0</v>
      </c>
      <c r="Q32">
        <f t="shared" si="23"/>
        <v>21.09</v>
      </c>
      <c r="R32">
        <f t="shared" si="24"/>
        <v>19.04</v>
      </c>
      <c r="S32">
        <f t="shared" si="25"/>
        <v>961.12</v>
      </c>
      <c r="T32">
        <f t="shared" si="26"/>
        <v>0</v>
      </c>
      <c r="U32">
        <f t="shared" si="27"/>
        <v>4.4421000000000008</v>
      </c>
      <c r="V32">
        <f t="shared" si="28"/>
        <v>5.0700000000000002E-2</v>
      </c>
      <c r="W32">
        <f t="shared" si="29"/>
        <v>0</v>
      </c>
      <c r="X32">
        <f t="shared" si="30"/>
        <v>784.13</v>
      </c>
      <c r="Y32">
        <f t="shared" si="31"/>
        <v>666.51</v>
      </c>
      <c r="AA32">
        <v>63957948</v>
      </c>
      <c r="AB32">
        <f t="shared" si="32"/>
        <v>111.48</v>
      </c>
      <c r="AC32">
        <f t="shared" si="33"/>
        <v>0</v>
      </c>
      <c r="AD32">
        <f>ROUND(((((ET32*1.2))-((EU32*1.2)))+AE32),6)</f>
        <v>4.8719999999999999</v>
      </c>
      <c r="AE32">
        <f>ROUND(((EU32*1.2)),6)</f>
        <v>2.1120000000000001</v>
      </c>
      <c r="AF32">
        <f>ROUND(((EV32*1.2)),6)</f>
        <v>106.608</v>
      </c>
      <c r="AG32">
        <f t="shared" si="35"/>
        <v>0</v>
      </c>
      <c r="AH32">
        <f>((EW32*1.2))</f>
        <v>13.668000000000001</v>
      </c>
      <c r="AI32">
        <f>((EX32*1.2))</f>
        <v>0.156</v>
      </c>
      <c r="AJ32">
        <f t="shared" si="37"/>
        <v>0</v>
      </c>
      <c r="AK32">
        <v>92.9</v>
      </c>
      <c r="AL32">
        <v>0</v>
      </c>
      <c r="AM32">
        <v>4.0599999999999996</v>
      </c>
      <c r="AN32">
        <v>1.76</v>
      </c>
      <c r="AO32">
        <v>88.84</v>
      </c>
      <c r="AP32">
        <v>0</v>
      </c>
      <c r="AQ32">
        <v>11.39</v>
      </c>
      <c r="AR32">
        <v>0.13</v>
      </c>
      <c r="AS32">
        <v>0</v>
      </c>
      <c r="AT32">
        <v>80</v>
      </c>
      <c r="AU32">
        <v>68</v>
      </c>
      <c r="AV32">
        <v>1</v>
      </c>
      <c r="AW32">
        <v>1</v>
      </c>
      <c r="AZ32">
        <v>1</v>
      </c>
      <c r="BA32">
        <v>27.74</v>
      </c>
      <c r="BB32">
        <v>13.32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46</v>
      </c>
      <c r="BM32">
        <v>57001</v>
      </c>
      <c r="BN32">
        <v>0</v>
      </c>
      <c r="BO32" t="s">
        <v>44</v>
      </c>
      <c r="BP32">
        <v>1</v>
      </c>
      <c r="BQ32">
        <v>6</v>
      </c>
      <c r="BR32">
        <v>0</v>
      </c>
      <c r="BS32">
        <v>27.74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80</v>
      </c>
      <c r="CA32">
        <v>68</v>
      </c>
      <c r="CE32">
        <v>0</v>
      </c>
      <c r="CF32">
        <v>0</v>
      </c>
      <c r="CG32">
        <v>0</v>
      </c>
      <c r="CM32">
        <v>0</v>
      </c>
      <c r="CN32" t="s">
        <v>17</v>
      </c>
      <c r="CO32">
        <v>0</v>
      </c>
      <c r="CP32">
        <f t="shared" si="38"/>
        <v>982.21</v>
      </c>
      <c r="CQ32">
        <f t="shared" si="39"/>
        <v>0</v>
      </c>
      <c r="CR32">
        <f t="shared" si="40"/>
        <v>64.895039999999995</v>
      </c>
      <c r="CS32">
        <f t="shared" si="41"/>
        <v>58.586880000000001</v>
      </c>
      <c r="CT32">
        <f t="shared" si="42"/>
        <v>2957.3059199999998</v>
      </c>
      <c r="CU32">
        <f t="shared" si="43"/>
        <v>0</v>
      </c>
      <c r="CV32">
        <f t="shared" si="44"/>
        <v>13.668000000000001</v>
      </c>
      <c r="CW32">
        <f t="shared" si="45"/>
        <v>0.156</v>
      </c>
      <c r="CX32">
        <f t="shared" si="46"/>
        <v>0</v>
      </c>
      <c r="CY32">
        <f t="shared" si="47"/>
        <v>784.12800000000004</v>
      </c>
      <c r="CZ32">
        <f t="shared" si="48"/>
        <v>666.50880000000006</v>
      </c>
      <c r="DC32" t="s">
        <v>3</v>
      </c>
      <c r="DD32" t="s">
        <v>3</v>
      </c>
      <c r="DE32" t="s">
        <v>18</v>
      </c>
      <c r="DF32" t="s">
        <v>18</v>
      </c>
      <c r="DG32" t="s">
        <v>18</v>
      </c>
      <c r="DH32" t="s">
        <v>3</v>
      </c>
      <c r="DI32" t="s">
        <v>18</v>
      </c>
      <c r="DJ32" t="s">
        <v>18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1005</v>
      </c>
      <c r="DV32" t="s">
        <v>26</v>
      </c>
      <c r="DW32" t="s">
        <v>26</v>
      </c>
      <c r="DX32">
        <v>100</v>
      </c>
      <c r="EE32">
        <v>55981501</v>
      </c>
      <c r="EF32">
        <v>6</v>
      </c>
      <c r="EG32" t="s">
        <v>19</v>
      </c>
      <c r="EH32">
        <v>0</v>
      </c>
      <c r="EI32" t="s">
        <v>3</v>
      </c>
      <c r="EJ32">
        <v>1</v>
      </c>
      <c r="EK32">
        <v>57001</v>
      </c>
      <c r="EL32" t="s">
        <v>47</v>
      </c>
      <c r="EM32" t="s">
        <v>48</v>
      </c>
      <c r="EO32" t="s">
        <v>22</v>
      </c>
      <c r="EQ32">
        <v>0</v>
      </c>
      <c r="ER32">
        <v>92.9</v>
      </c>
      <c r="ES32">
        <v>0</v>
      </c>
      <c r="ET32">
        <v>4.0599999999999996</v>
      </c>
      <c r="EU32">
        <v>1.76</v>
      </c>
      <c r="EV32">
        <v>88.84</v>
      </c>
      <c r="EW32">
        <v>11.39</v>
      </c>
      <c r="EX32">
        <v>0.13</v>
      </c>
      <c r="EY32">
        <v>0</v>
      </c>
      <c r="FQ32">
        <v>0</v>
      </c>
      <c r="FR32">
        <f t="shared" si="49"/>
        <v>0</v>
      </c>
      <c r="FS32">
        <v>0</v>
      </c>
      <c r="FX32">
        <v>80</v>
      </c>
      <c r="FY32">
        <v>68</v>
      </c>
      <c r="GA32" t="s">
        <v>3</v>
      </c>
      <c r="GD32">
        <v>1</v>
      </c>
      <c r="GF32">
        <v>-122731485</v>
      </c>
      <c r="GG32">
        <v>2</v>
      </c>
      <c r="GH32">
        <v>1</v>
      </c>
      <c r="GI32">
        <v>2</v>
      </c>
      <c r="GJ32">
        <v>0</v>
      </c>
      <c r="GK32">
        <v>0</v>
      </c>
      <c r="GL32">
        <f t="shared" si="50"/>
        <v>0</v>
      </c>
      <c r="GM32">
        <f t="shared" si="51"/>
        <v>2432.85</v>
      </c>
      <c r="GN32">
        <f t="shared" si="52"/>
        <v>2432.85</v>
      </c>
      <c r="GO32">
        <f t="shared" si="53"/>
        <v>0</v>
      </c>
      <c r="GP32">
        <f t="shared" si="54"/>
        <v>0</v>
      </c>
      <c r="GR32">
        <v>0</v>
      </c>
      <c r="GS32">
        <v>3</v>
      </c>
      <c r="GT32">
        <v>0</v>
      </c>
      <c r="GU32" t="s">
        <v>3</v>
      </c>
      <c r="GV32">
        <f t="shared" si="55"/>
        <v>0</v>
      </c>
      <c r="GW32">
        <v>1</v>
      </c>
      <c r="GX32">
        <f t="shared" si="56"/>
        <v>0</v>
      </c>
      <c r="HA32">
        <v>0</v>
      </c>
      <c r="HB32">
        <v>0</v>
      </c>
      <c r="HC32">
        <f t="shared" si="57"/>
        <v>0</v>
      </c>
      <c r="IK32">
        <v>0</v>
      </c>
    </row>
    <row r="33" spans="1:245" x14ac:dyDescent="0.4">
      <c r="A33">
        <v>18</v>
      </c>
      <c r="B33">
        <v>1</v>
      </c>
      <c r="C33">
        <v>14</v>
      </c>
      <c r="E33" t="s">
        <v>49</v>
      </c>
      <c r="F33" t="s">
        <v>40</v>
      </c>
      <c r="G33" t="s">
        <v>50</v>
      </c>
      <c r="H33" t="s">
        <v>42</v>
      </c>
      <c r="I33">
        <f>I32*J33</f>
        <v>0.15275</v>
      </c>
      <c r="J33">
        <v>0.47</v>
      </c>
      <c r="O33">
        <f t="shared" si="21"/>
        <v>0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63957948</v>
      </c>
      <c r="AB33">
        <f t="shared" si="32"/>
        <v>0</v>
      </c>
      <c r="AC33">
        <f t="shared" si="33"/>
        <v>0</v>
      </c>
      <c r="AD33">
        <f>ROUND((((ET33)-(EU33))+AE33),6)</f>
        <v>0</v>
      </c>
      <c r="AE33">
        <f>ROUND((EU33),6)</f>
        <v>0</v>
      </c>
      <c r="AF33">
        <f>ROUND((EV33),6)</f>
        <v>0</v>
      </c>
      <c r="AG33">
        <f t="shared" si="35"/>
        <v>0</v>
      </c>
      <c r="AH33">
        <f>(EW33)</f>
        <v>0</v>
      </c>
      <c r="AI33">
        <f>(EX33)</f>
        <v>0</v>
      </c>
      <c r="AJ33">
        <f t="shared" si="37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80</v>
      </c>
      <c r="AU33">
        <v>68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7.21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57001</v>
      </c>
      <c r="BN33">
        <v>0</v>
      </c>
      <c r="BO33" t="s">
        <v>3</v>
      </c>
      <c r="BP33">
        <v>0</v>
      </c>
      <c r="BQ33">
        <v>6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80</v>
      </c>
      <c r="CA33">
        <v>68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8"/>
        <v>0</v>
      </c>
      <c r="CQ33">
        <f t="shared" si="39"/>
        <v>0</v>
      </c>
      <c r="CR33">
        <f t="shared" si="40"/>
        <v>0</v>
      </c>
      <c r="CS33">
        <f t="shared" si="41"/>
        <v>0</v>
      </c>
      <c r="CT33">
        <f t="shared" si="42"/>
        <v>0</v>
      </c>
      <c r="CU33">
        <f t="shared" si="43"/>
        <v>0</v>
      </c>
      <c r="CV33">
        <f t="shared" si="44"/>
        <v>0</v>
      </c>
      <c r="CW33">
        <f t="shared" si="45"/>
        <v>0</v>
      </c>
      <c r="CX33">
        <f t="shared" si="46"/>
        <v>0</v>
      </c>
      <c r="CY33">
        <f t="shared" si="47"/>
        <v>0</v>
      </c>
      <c r="CZ33">
        <f t="shared" si="48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42</v>
      </c>
      <c r="DW33" t="s">
        <v>42</v>
      </c>
      <c r="DX33">
        <v>1000</v>
      </c>
      <c r="EE33">
        <v>55981501</v>
      </c>
      <c r="EF33">
        <v>6</v>
      </c>
      <c r="EG33" t="s">
        <v>19</v>
      </c>
      <c r="EH33">
        <v>0</v>
      </c>
      <c r="EI33" t="s">
        <v>3</v>
      </c>
      <c r="EJ33">
        <v>1</v>
      </c>
      <c r="EK33">
        <v>57001</v>
      </c>
      <c r="EL33" t="s">
        <v>47</v>
      </c>
      <c r="EM33" t="s">
        <v>48</v>
      </c>
      <c r="EO33" t="s">
        <v>3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9"/>
        <v>0</v>
      </c>
      <c r="FS33">
        <v>0</v>
      </c>
      <c r="FX33">
        <v>80</v>
      </c>
      <c r="FY33">
        <v>68</v>
      </c>
      <c r="GA33" t="s">
        <v>3</v>
      </c>
      <c r="GD33">
        <v>1</v>
      </c>
      <c r="GF33">
        <v>-179832266</v>
      </c>
      <c r="GG33">
        <v>2</v>
      </c>
      <c r="GH33">
        <v>1</v>
      </c>
      <c r="GI33">
        <v>5</v>
      </c>
      <c r="GJ33">
        <v>0</v>
      </c>
      <c r="GK33">
        <v>0</v>
      </c>
      <c r="GL33">
        <f t="shared" si="50"/>
        <v>0</v>
      </c>
      <c r="GM33">
        <f t="shared" si="51"/>
        <v>0</v>
      </c>
      <c r="GN33">
        <f t="shared" si="52"/>
        <v>0</v>
      </c>
      <c r="GO33">
        <f t="shared" si="53"/>
        <v>0</v>
      </c>
      <c r="GP33">
        <f t="shared" si="54"/>
        <v>0</v>
      </c>
      <c r="GR33">
        <v>0</v>
      </c>
      <c r="GS33">
        <v>3</v>
      </c>
      <c r="GT33">
        <v>0</v>
      </c>
      <c r="GU33" t="s">
        <v>3</v>
      </c>
      <c r="GV33">
        <f t="shared" si="55"/>
        <v>0</v>
      </c>
      <c r="GW33">
        <v>1</v>
      </c>
      <c r="GX33">
        <f t="shared" si="56"/>
        <v>0</v>
      </c>
      <c r="HA33">
        <v>0</v>
      </c>
      <c r="HB33">
        <v>0</v>
      </c>
      <c r="HC33">
        <f t="shared" si="57"/>
        <v>0</v>
      </c>
      <c r="IK33">
        <v>0</v>
      </c>
    </row>
    <row r="34" spans="1:245" x14ac:dyDescent="0.4">
      <c r="A34">
        <v>17</v>
      </c>
      <c r="B34">
        <v>1</v>
      </c>
      <c r="C34">
        <f>ROW(SmtRes!A16)</f>
        <v>16</v>
      </c>
      <c r="D34">
        <f>ROW(EtalonRes!A16)</f>
        <v>16</v>
      </c>
      <c r="E34" t="s">
        <v>51</v>
      </c>
      <c r="F34" t="s">
        <v>52</v>
      </c>
      <c r="G34" t="s">
        <v>53</v>
      </c>
      <c r="H34" t="s">
        <v>54</v>
      </c>
      <c r="I34">
        <f>ROUND((22.8)/100,9)</f>
        <v>0.22800000000000001</v>
      </c>
      <c r="J34">
        <v>0</v>
      </c>
      <c r="O34">
        <f t="shared" si="21"/>
        <v>223.21</v>
      </c>
      <c r="P34">
        <f t="shared" si="22"/>
        <v>0</v>
      </c>
      <c r="Q34">
        <f t="shared" si="23"/>
        <v>0</v>
      </c>
      <c r="R34">
        <f t="shared" si="24"/>
        <v>0</v>
      </c>
      <c r="S34">
        <f t="shared" si="25"/>
        <v>223.21</v>
      </c>
      <c r="T34">
        <f t="shared" si="26"/>
        <v>0</v>
      </c>
      <c r="U34">
        <f t="shared" si="27"/>
        <v>1.0314719999999999</v>
      </c>
      <c r="V34">
        <f t="shared" si="28"/>
        <v>0</v>
      </c>
      <c r="W34">
        <f t="shared" si="29"/>
        <v>0</v>
      </c>
      <c r="X34">
        <f t="shared" si="30"/>
        <v>178.57</v>
      </c>
      <c r="Y34">
        <f t="shared" si="31"/>
        <v>151.78</v>
      </c>
      <c r="AA34">
        <v>63957948</v>
      </c>
      <c r="AB34">
        <f t="shared" si="32"/>
        <v>35.292000000000002</v>
      </c>
      <c r="AC34">
        <f t="shared" si="33"/>
        <v>0</v>
      </c>
      <c r="AD34">
        <f>ROUND(((((ET34*1.2))-((EU34*1.2)))+AE34),6)</f>
        <v>0</v>
      </c>
      <c r="AE34">
        <f>ROUND(((EU34*1.2)),6)</f>
        <v>0</v>
      </c>
      <c r="AF34">
        <f>ROUND(((EV34*1.2)),6)</f>
        <v>35.292000000000002</v>
      </c>
      <c r="AG34">
        <f t="shared" si="35"/>
        <v>0</v>
      </c>
      <c r="AH34">
        <f>((EW34*1.2))</f>
        <v>4.524</v>
      </c>
      <c r="AI34">
        <f>((EX34*1.2))</f>
        <v>0</v>
      </c>
      <c r="AJ34">
        <f t="shared" si="37"/>
        <v>0</v>
      </c>
      <c r="AK34">
        <v>29.41</v>
      </c>
      <c r="AL34">
        <v>0</v>
      </c>
      <c r="AM34">
        <v>0</v>
      </c>
      <c r="AN34">
        <v>0</v>
      </c>
      <c r="AO34">
        <v>29.41</v>
      </c>
      <c r="AP34">
        <v>0</v>
      </c>
      <c r="AQ34">
        <v>3.77</v>
      </c>
      <c r="AR34">
        <v>0</v>
      </c>
      <c r="AS34">
        <v>0</v>
      </c>
      <c r="AT34">
        <v>80</v>
      </c>
      <c r="AU34">
        <v>68</v>
      </c>
      <c r="AV34">
        <v>1</v>
      </c>
      <c r="AW34">
        <v>1</v>
      </c>
      <c r="AZ34">
        <v>1</v>
      </c>
      <c r="BA34">
        <v>27.74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55</v>
      </c>
      <c r="BM34">
        <v>57001</v>
      </c>
      <c r="BN34">
        <v>0</v>
      </c>
      <c r="BO34" t="s">
        <v>52</v>
      </c>
      <c r="BP34">
        <v>1</v>
      </c>
      <c r="BQ34">
        <v>6</v>
      </c>
      <c r="BR34">
        <v>0</v>
      </c>
      <c r="BS34">
        <v>27.74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80</v>
      </c>
      <c r="CA34">
        <v>68</v>
      </c>
      <c r="CE34">
        <v>0</v>
      </c>
      <c r="CF34">
        <v>0</v>
      </c>
      <c r="CG34">
        <v>0</v>
      </c>
      <c r="CM34">
        <v>0</v>
      </c>
      <c r="CN34" t="s">
        <v>17</v>
      </c>
      <c r="CO34">
        <v>0</v>
      </c>
      <c r="CP34">
        <f t="shared" si="38"/>
        <v>223.21</v>
      </c>
      <c r="CQ34">
        <f t="shared" si="39"/>
        <v>0</v>
      </c>
      <c r="CR34">
        <f t="shared" si="40"/>
        <v>0</v>
      </c>
      <c r="CS34">
        <f t="shared" si="41"/>
        <v>0</v>
      </c>
      <c r="CT34">
        <f t="shared" si="42"/>
        <v>979.00008000000003</v>
      </c>
      <c r="CU34">
        <f t="shared" si="43"/>
        <v>0</v>
      </c>
      <c r="CV34">
        <f t="shared" si="44"/>
        <v>4.524</v>
      </c>
      <c r="CW34">
        <f t="shared" si="45"/>
        <v>0</v>
      </c>
      <c r="CX34">
        <f t="shared" si="46"/>
        <v>0</v>
      </c>
      <c r="CY34">
        <f t="shared" si="47"/>
        <v>178.56799999999998</v>
      </c>
      <c r="CZ34">
        <f t="shared" si="48"/>
        <v>151.78280000000001</v>
      </c>
      <c r="DC34" t="s">
        <v>3</v>
      </c>
      <c r="DD34" t="s">
        <v>3</v>
      </c>
      <c r="DE34" t="s">
        <v>18</v>
      </c>
      <c r="DF34" t="s">
        <v>18</v>
      </c>
      <c r="DG34" t="s">
        <v>18</v>
      </c>
      <c r="DH34" t="s">
        <v>3</v>
      </c>
      <c r="DI34" t="s">
        <v>18</v>
      </c>
      <c r="DJ34" t="s">
        <v>18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1003</v>
      </c>
      <c r="DV34" t="s">
        <v>54</v>
      </c>
      <c r="DW34" t="s">
        <v>54</v>
      </c>
      <c r="DX34">
        <v>100</v>
      </c>
      <c r="EE34">
        <v>55981501</v>
      </c>
      <c r="EF34">
        <v>6</v>
      </c>
      <c r="EG34" t="s">
        <v>19</v>
      </c>
      <c r="EH34">
        <v>0</v>
      </c>
      <c r="EI34" t="s">
        <v>3</v>
      </c>
      <c r="EJ34">
        <v>1</v>
      </c>
      <c r="EK34">
        <v>57001</v>
      </c>
      <c r="EL34" t="s">
        <v>47</v>
      </c>
      <c r="EM34" t="s">
        <v>48</v>
      </c>
      <c r="EO34" t="s">
        <v>22</v>
      </c>
      <c r="EQ34">
        <v>0</v>
      </c>
      <c r="ER34">
        <v>29.41</v>
      </c>
      <c r="ES34">
        <v>0</v>
      </c>
      <c r="ET34">
        <v>0</v>
      </c>
      <c r="EU34">
        <v>0</v>
      </c>
      <c r="EV34">
        <v>29.41</v>
      </c>
      <c r="EW34">
        <v>3.77</v>
      </c>
      <c r="EX34">
        <v>0</v>
      </c>
      <c r="EY34">
        <v>0</v>
      </c>
      <c r="FQ34">
        <v>0</v>
      </c>
      <c r="FR34">
        <f t="shared" si="49"/>
        <v>0</v>
      </c>
      <c r="FS34">
        <v>0</v>
      </c>
      <c r="FX34">
        <v>80</v>
      </c>
      <c r="FY34">
        <v>68</v>
      </c>
      <c r="GA34" t="s">
        <v>3</v>
      </c>
      <c r="GD34">
        <v>1</v>
      </c>
      <c r="GF34">
        <v>-1389370821</v>
      </c>
      <c r="GG34">
        <v>2</v>
      </c>
      <c r="GH34">
        <v>1</v>
      </c>
      <c r="GI34">
        <v>2</v>
      </c>
      <c r="GJ34">
        <v>0</v>
      </c>
      <c r="GK34">
        <v>0</v>
      </c>
      <c r="GL34">
        <f t="shared" si="50"/>
        <v>0</v>
      </c>
      <c r="GM34">
        <f t="shared" si="51"/>
        <v>553.55999999999995</v>
      </c>
      <c r="GN34">
        <f t="shared" si="52"/>
        <v>553.55999999999995</v>
      </c>
      <c r="GO34">
        <f t="shared" si="53"/>
        <v>0</v>
      </c>
      <c r="GP34">
        <f t="shared" si="54"/>
        <v>0</v>
      </c>
      <c r="GR34">
        <v>0</v>
      </c>
      <c r="GS34">
        <v>3</v>
      </c>
      <c r="GT34">
        <v>0</v>
      </c>
      <c r="GU34" t="s">
        <v>3</v>
      </c>
      <c r="GV34">
        <f t="shared" si="55"/>
        <v>0</v>
      </c>
      <c r="GW34">
        <v>1</v>
      </c>
      <c r="GX34">
        <f t="shared" si="56"/>
        <v>0</v>
      </c>
      <c r="HA34">
        <v>0</v>
      </c>
      <c r="HB34">
        <v>0</v>
      </c>
      <c r="HC34">
        <f t="shared" si="57"/>
        <v>0</v>
      </c>
      <c r="IK34">
        <v>0</v>
      </c>
    </row>
    <row r="35" spans="1:245" x14ac:dyDescent="0.4">
      <c r="A35">
        <v>18</v>
      </c>
      <c r="B35">
        <v>1</v>
      </c>
      <c r="C35">
        <v>16</v>
      </c>
      <c r="E35" t="s">
        <v>56</v>
      </c>
      <c r="F35" t="s">
        <v>40</v>
      </c>
      <c r="G35" t="s">
        <v>50</v>
      </c>
      <c r="H35" t="s">
        <v>42</v>
      </c>
      <c r="I35">
        <f>I34*J35</f>
        <v>2.5080000000000002E-2</v>
      </c>
      <c r="J35">
        <v>0.11</v>
      </c>
      <c r="O35">
        <f t="shared" si="21"/>
        <v>0</v>
      </c>
      <c r="P35">
        <f t="shared" si="22"/>
        <v>0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63957948</v>
      </c>
      <c r="AB35">
        <f t="shared" si="32"/>
        <v>0</v>
      </c>
      <c r="AC35">
        <f t="shared" si="33"/>
        <v>0</v>
      </c>
      <c r="AD35">
        <f>ROUND((((ET35)-(EU35))+AE35),6)</f>
        <v>0</v>
      </c>
      <c r="AE35">
        <f>ROUND((EU35),6)</f>
        <v>0</v>
      </c>
      <c r="AF35">
        <f>ROUND((EV35),6)</f>
        <v>0</v>
      </c>
      <c r="AG35">
        <f t="shared" si="35"/>
        <v>0</v>
      </c>
      <c r="AH35">
        <f>(EW35)</f>
        <v>0</v>
      </c>
      <c r="AI35">
        <f>(EX35)</f>
        <v>0</v>
      </c>
      <c r="AJ35">
        <f t="shared" si="37"/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80</v>
      </c>
      <c r="AU35">
        <v>68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7.21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3</v>
      </c>
      <c r="BM35">
        <v>57001</v>
      </c>
      <c r="BN35">
        <v>0</v>
      </c>
      <c r="BO35" t="s">
        <v>3</v>
      </c>
      <c r="BP35">
        <v>0</v>
      </c>
      <c r="BQ35">
        <v>6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80</v>
      </c>
      <c r="CA35">
        <v>68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8"/>
        <v>0</v>
      </c>
      <c r="CQ35">
        <f t="shared" si="39"/>
        <v>0</v>
      </c>
      <c r="CR35">
        <f t="shared" si="40"/>
        <v>0</v>
      </c>
      <c r="CS35">
        <f t="shared" si="41"/>
        <v>0</v>
      </c>
      <c r="CT35">
        <f t="shared" si="42"/>
        <v>0</v>
      </c>
      <c r="CU35">
        <f t="shared" si="43"/>
        <v>0</v>
      </c>
      <c r="CV35">
        <f t="shared" si="44"/>
        <v>0</v>
      </c>
      <c r="CW35">
        <f t="shared" si="45"/>
        <v>0</v>
      </c>
      <c r="CX35">
        <f t="shared" si="46"/>
        <v>0</v>
      </c>
      <c r="CY35">
        <f t="shared" si="47"/>
        <v>0</v>
      </c>
      <c r="CZ35">
        <f t="shared" si="48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42</v>
      </c>
      <c r="DW35" t="s">
        <v>42</v>
      </c>
      <c r="DX35">
        <v>1000</v>
      </c>
      <c r="EE35">
        <v>55981501</v>
      </c>
      <c r="EF35">
        <v>6</v>
      </c>
      <c r="EG35" t="s">
        <v>19</v>
      </c>
      <c r="EH35">
        <v>0</v>
      </c>
      <c r="EI35" t="s">
        <v>3</v>
      </c>
      <c r="EJ35">
        <v>1</v>
      </c>
      <c r="EK35">
        <v>57001</v>
      </c>
      <c r="EL35" t="s">
        <v>47</v>
      </c>
      <c r="EM35" t="s">
        <v>48</v>
      </c>
      <c r="EO35" t="s">
        <v>3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9"/>
        <v>0</v>
      </c>
      <c r="FS35">
        <v>0</v>
      </c>
      <c r="FX35">
        <v>80</v>
      </c>
      <c r="FY35">
        <v>68</v>
      </c>
      <c r="GA35" t="s">
        <v>3</v>
      </c>
      <c r="GD35">
        <v>1</v>
      </c>
      <c r="GF35">
        <v>-179832266</v>
      </c>
      <c r="GG35">
        <v>2</v>
      </c>
      <c r="GH35">
        <v>1</v>
      </c>
      <c r="GI35">
        <v>5</v>
      </c>
      <c r="GJ35">
        <v>0</v>
      </c>
      <c r="GK35">
        <v>0</v>
      </c>
      <c r="GL35">
        <f t="shared" si="50"/>
        <v>0</v>
      </c>
      <c r="GM35">
        <f t="shared" si="51"/>
        <v>0</v>
      </c>
      <c r="GN35">
        <f t="shared" si="52"/>
        <v>0</v>
      </c>
      <c r="GO35">
        <f t="shared" si="53"/>
        <v>0</v>
      </c>
      <c r="GP35">
        <f t="shared" si="54"/>
        <v>0</v>
      </c>
      <c r="GR35">
        <v>0</v>
      </c>
      <c r="GS35">
        <v>3</v>
      </c>
      <c r="GT35">
        <v>0</v>
      </c>
      <c r="GU35" t="s">
        <v>3</v>
      </c>
      <c r="GV35">
        <f t="shared" si="55"/>
        <v>0</v>
      </c>
      <c r="GW35">
        <v>1</v>
      </c>
      <c r="GX35">
        <f t="shared" si="56"/>
        <v>0</v>
      </c>
      <c r="HA35">
        <v>0</v>
      </c>
      <c r="HB35">
        <v>0</v>
      </c>
      <c r="HC35">
        <f t="shared" si="57"/>
        <v>0</v>
      </c>
      <c r="IK35">
        <v>0</v>
      </c>
    </row>
    <row r="36" spans="1:245" x14ac:dyDescent="0.4">
      <c r="A36">
        <v>17</v>
      </c>
      <c r="B36">
        <v>1</v>
      </c>
      <c r="C36">
        <f>ROW(SmtRes!A18)</f>
        <v>18</v>
      </c>
      <c r="D36">
        <f>ROW(EtalonRes!A18)</f>
        <v>18</v>
      </c>
      <c r="E36" t="s">
        <v>57</v>
      </c>
      <c r="F36" t="s">
        <v>58</v>
      </c>
      <c r="G36" t="s">
        <v>59</v>
      </c>
      <c r="H36" t="s">
        <v>26</v>
      </c>
      <c r="I36">
        <f>ROUND((84.2)/100,9)</f>
        <v>0.84199999999999997</v>
      </c>
      <c r="J36">
        <v>0</v>
      </c>
      <c r="O36">
        <f t="shared" si="21"/>
        <v>2273.67</v>
      </c>
      <c r="P36">
        <f t="shared" si="22"/>
        <v>0</v>
      </c>
      <c r="Q36">
        <f t="shared" si="23"/>
        <v>0</v>
      </c>
      <c r="R36">
        <f t="shared" si="24"/>
        <v>0</v>
      </c>
      <c r="S36">
        <f t="shared" si="25"/>
        <v>2273.67</v>
      </c>
      <c r="T36">
        <f t="shared" si="26"/>
        <v>0</v>
      </c>
      <c r="U36">
        <f t="shared" si="27"/>
        <v>10.50816</v>
      </c>
      <c r="V36">
        <f t="shared" si="28"/>
        <v>0</v>
      </c>
      <c r="W36">
        <f t="shared" si="29"/>
        <v>0</v>
      </c>
      <c r="X36">
        <f t="shared" si="30"/>
        <v>1750.73</v>
      </c>
      <c r="Y36">
        <f t="shared" si="31"/>
        <v>1136.8399999999999</v>
      </c>
      <c r="AA36">
        <v>63957948</v>
      </c>
      <c r="AB36">
        <f t="shared" si="32"/>
        <v>97.343999999999994</v>
      </c>
      <c r="AC36">
        <f t="shared" si="33"/>
        <v>0</v>
      </c>
      <c r="AD36">
        <f>ROUND(((((ET36*1.2))-((EU36*1.2)))+AE36),6)</f>
        <v>0</v>
      </c>
      <c r="AE36">
        <f>ROUND(((EU36*1.2)),6)</f>
        <v>0</v>
      </c>
      <c r="AF36">
        <f>ROUND(((EV36*1.2)),6)</f>
        <v>97.343999999999994</v>
      </c>
      <c r="AG36">
        <f t="shared" si="35"/>
        <v>0</v>
      </c>
      <c r="AH36">
        <f>((EW36*1.2))</f>
        <v>12.48</v>
      </c>
      <c r="AI36">
        <f>((EX36*1.2))</f>
        <v>0</v>
      </c>
      <c r="AJ36">
        <f t="shared" si="37"/>
        <v>0</v>
      </c>
      <c r="AK36">
        <v>81.12</v>
      </c>
      <c r="AL36">
        <v>0</v>
      </c>
      <c r="AM36">
        <v>0</v>
      </c>
      <c r="AN36">
        <v>0</v>
      </c>
      <c r="AO36">
        <v>81.12</v>
      </c>
      <c r="AP36">
        <v>0</v>
      </c>
      <c r="AQ36">
        <v>10.4</v>
      </c>
      <c r="AR36">
        <v>0</v>
      </c>
      <c r="AS36">
        <v>0</v>
      </c>
      <c r="AT36">
        <v>77</v>
      </c>
      <c r="AU36">
        <v>50</v>
      </c>
      <c r="AV36">
        <v>1</v>
      </c>
      <c r="AW36">
        <v>1</v>
      </c>
      <c r="AZ36">
        <v>1</v>
      </c>
      <c r="BA36">
        <v>27.74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60</v>
      </c>
      <c r="BM36">
        <v>63001</v>
      </c>
      <c r="BN36">
        <v>0</v>
      </c>
      <c r="BO36" t="s">
        <v>58</v>
      </c>
      <c r="BP36">
        <v>1</v>
      </c>
      <c r="BQ36">
        <v>6</v>
      </c>
      <c r="BR36">
        <v>0</v>
      </c>
      <c r="BS36">
        <v>27.74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77</v>
      </c>
      <c r="CA36">
        <v>50</v>
      </c>
      <c r="CE36">
        <v>0</v>
      </c>
      <c r="CF36">
        <v>0</v>
      </c>
      <c r="CG36">
        <v>0</v>
      </c>
      <c r="CM36">
        <v>0</v>
      </c>
      <c r="CN36" t="s">
        <v>17</v>
      </c>
      <c r="CO36">
        <v>0</v>
      </c>
      <c r="CP36">
        <f t="shared" si="38"/>
        <v>2273.67</v>
      </c>
      <c r="CQ36">
        <f t="shared" si="39"/>
        <v>0</v>
      </c>
      <c r="CR36">
        <f t="shared" si="40"/>
        <v>0</v>
      </c>
      <c r="CS36">
        <f t="shared" si="41"/>
        <v>0</v>
      </c>
      <c r="CT36">
        <f t="shared" si="42"/>
        <v>2700.3225599999996</v>
      </c>
      <c r="CU36">
        <f t="shared" si="43"/>
        <v>0</v>
      </c>
      <c r="CV36">
        <f t="shared" si="44"/>
        <v>12.48</v>
      </c>
      <c r="CW36">
        <f t="shared" si="45"/>
        <v>0</v>
      </c>
      <c r="CX36">
        <f t="shared" si="46"/>
        <v>0</v>
      </c>
      <c r="CY36">
        <f t="shared" si="47"/>
        <v>1750.7258999999999</v>
      </c>
      <c r="CZ36">
        <f t="shared" si="48"/>
        <v>1136.835</v>
      </c>
      <c r="DC36" t="s">
        <v>3</v>
      </c>
      <c r="DD36" t="s">
        <v>3</v>
      </c>
      <c r="DE36" t="s">
        <v>18</v>
      </c>
      <c r="DF36" t="s">
        <v>18</v>
      </c>
      <c r="DG36" t="s">
        <v>18</v>
      </c>
      <c r="DH36" t="s">
        <v>3</v>
      </c>
      <c r="DI36" t="s">
        <v>18</v>
      </c>
      <c r="DJ36" t="s">
        <v>18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1005</v>
      </c>
      <c r="DV36" t="s">
        <v>26</v>
      </c>
      <c r="DW36" t="s">
        <v>26</v>
      </c>
      <c r="DX36">
        <v>100</v>
      </c>
      <c r="EE36">
        <v>55981507</v>
      </c>
      <c r="EF36">
        <v>6</v>
      </c>
      <c r="EG36" t="s">
        <v>19</v>
      </c>
      <c r="EH36">
        <v>0</v>
      </c>
      <c r="EI36" t="s">
        <v>3</v>
      </c>
      <c r="EJ36">
        <v>1</v>
      </c>
      <c r="EK36">
        <v>63001</v>
      </c>
      <c r="EL36" t="s">
        <v>61</v>
      </c>
      <c r="EM36" t="s">
        <v>62</v>
      </c>
      <c r="EO36" t="s">
        <v>22</v>
      </c>
      <c r="EQ36">
        <v>0</v>
      </c>
      <c r="ER36">
        <v>81.12</v>
      </c>
      <c r="ES36">
        <v>0</v>
      </c>
      <c r="ET36">
        <v>0</v>
      </c>
      <c r="EU36">
        <v>0</v>
      </c>
      <c r="EV36">
        <v>81.12</v>
      </c>
      <c r="EW36">
        <v>10.4</v>
      </c>
      <c r="EX36">
        <v>0</v>
      </c>
      <c r="EY36">
        <v>0</v>
      </c>
      <c r="FQ36">
        <v>0</v>
      </c>
      <c r="FR36">
        <f t="shared" si="49"/>
        <v>0</v>
      </c>
      <c r="FS36">
        <v>0</v>
      </c>
      <c r="FX36">
        <v>77</v>
      </c>
      <c r="FY36">
        <v>50</v>
      </c>
      <c r="GA36" t="s">
        <v>3</v>
      </c>
      <c r="GD36">
        <v>1</v>
      </c>
      <c r="GF36">
        <v>857715586</v>
      </c>
      <c r="GG36">
        <v>2</v>
      </c>
      <c r="GH36">
        <v>1</v>
      </c>
      <c r="GI36">
        <v>2</v>
      </c>
      <c r="GJ36">
        <v>0</v>
      </c>
      <c r="GK36">
        <v>0</v>
      </c>
      <c r="GL36">
        <f t="shared" si="50"/>
        <v>0</v>
      </c>
      <c r="GM36">
        <f t="shared" si="51"/>
        <v>5161.24</v>
      </c>
      <c r="GN36">
        <f t="shared" si="52"/>
        <v>5161.24</v>
      </c>
      <c r="GO36">
        <f t="shared" si="53"/>
        <v>0</v>
      </c>
      <c r="GP36">
        <f t="shared" si="54"/>
        <v>0</v>
      </c>
      <c r="GR36">
        <v>0</v>
      </c>
      <c r="GS36">
        <v>3</v>
      </c>
      <c r="GT36">
        <v>0</v>
      </c>
      <c r="GU36" t="s">
        <v>3</v>
      </c>
      <c r="GV36">
        <f t="shared" si="55"/>
        <v>0</v>
      </c>
      <c r="GW36">
        <v>1</v>
      </c>
      <c r="GX36">
        <f t="shared" si="56"/>
        <v>0</v>
      </c>
      <c r="HA36">
        <v>0</v>
      </c>
      <c r="HB36">
        <v>0</v>
      </c>
      <c r="HC36">
        <f t="shared" si="57"/>
        <v>0</v>
      </c>
      <c r="IK36">
        <v>0</v>
      </c>
    </row>
    <row r="37" spans="1:245" x14ac:dyDescent="0.4">
      <c r="A37">
        <v>18</v>
      </c>
      <c r="B37">
        <v>1</v>
      </c>
      <c r="C37">
        <v>18</v>
      </c>
      <c r="E37" t="s">
        <v>63</v>
      </c>
      <c r="F37" t="s">
        <v>40</v>
      </c>
      <c r="G37" t="s">
        <v>50</v>
      </c>
      <c r="H37" t="s">
        <v>42</v>
      </c>
      <c r="I37">
        <f>I36*J37</f>
        <v>2.5260000000000001E-2</v>
      </c>
      <c r="J37">
        <v>3.0000000000000002E-2</v>
      </c>
      <c r="O37">
        <f t="shared" si="21"/>
        <v>0</v>
      </c>
      <c r="P37">
        <f t="shared" si="22"/>
        <v>0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63957948</v>
      </c>
      <c r="AB37">
        <f t="shared" si="32"/>
        <v>0</v>
      </c>
      <c r="AC37">
        <f t="shared" si="33"/>
        <v>0</v>
      </c>
      <c r="AD37">
        <f>ROUND((((ET37)-(EU37))+AE37),6)</f>
        <v>0</v>
      </c>
      <c r="AE37">
        <f>ROUND((EU37),6)</f>
        <v>0</v>
      </c>
      <c r="AF37">
        <f>ROUND((EV37),6)</f>
        <v>0</v>
      </c>
      <c r="AG37">
        <f t="shared" si="35"/>
        <v>0</v>
      </c>
      <c r="AH37">
        <f>(EW37)</f>
        <v>0</v>
      </c>
      <c r="AI37">
        <f>(EX37)</f>
        <v>0</v>
      </c>
      <c r="AJ37">
        <f t="shared" si="37"/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77</v>
      </c>
      <c r="AU37">
        <v>50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7.21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3</v>
      </c>
      <c r="BM37">
        <v>63001</v>
      </c>
      <c r="BN37">
        <v>0</v>
      </c>
      <c r="BO37" t="s">
        <v>3</v>
      </c>
      <c r="BP37">
        <v>0</v>
      </c>
      <c r="BQ37">
        <v>6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77</v>
      </c>
      <c r="CA37">
        <v>50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8"/>
        <v>0</v>
      </c>
      <c r="CQ37">
        <f t="shared" si="39"/>
        <v>0</v>
      </c>
      <c r="CR37">
        <f t="shared" si="40"/>
        <v>0</v>
      </c>
      <c r="CS37">
        <f t="shared" si="41"/>
        <v>0</v>
      </c>
      <c r="CT37">
        <f t="shared" si="42"/>
        <v>0</v>
      </c>
      <c r="CU37">
        <f t="shared" si="43"/>
        <v>0</v>
      </c>
      <c r="CV37">
        <f t="shared" si="44"/>
        <v>0</v>
      </c>
      <c r="CW37">
        <f t="shared" si="45"/>
        <v>0</v>
      </c>
      <c r="CX37">
        <f t="shared" si="46"/>
        <v>0</v>
      </c>
      <c r="CY37">
        <f t="shared" si="47"/>
        <v>0</v>
      </c>
      <c r="CZ37">
        <f t="shared" si="48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42</v>
      </c>
      <c r="DW37" t="s">
        <v>42</v>
      </c>
      <c r="DX37">
        <v>1000</v>
      </c>
      <c r="EE37">
        <v>55981507</v>
      </c>
      <c r="EF37">
        <v>6</v>
      </c>
      <c r="EG37" t="s">
        <v>19</v>
      </c>
      <c r="EH37">
        <v>0</v>
      </c>
      <c r="EI37" t="s">
        <v>3</v>
      </c>
      <c r="EJ37">
        <v>1</v>
      </c>
      <c r="EK37">
        <v>63001</v>
      </c>
      <c r="EL37" t="s">
        <v>61</v>
      </c>
      <c r="EM37" t="s">
        <v>62</v>
      </c>
      <c r="EO37" t="s">
        <v>3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9"/>
        <v>0</v>
      </c>
      <c r="FS37">
        <v>0</v>
      </c>
      <c r="FX37">
        <v>77</v>
      </c>
      <c r="FY37">
        <v>50</v>
      </c>
      <c r="GA37" t="s">
        <v>3</v>
      </c>
      <c r="GD37">
        <v>1</v>
      </c>
      <c r="GF37">
        <v>-179832266</v>
      </c>
      <c r="GG37">
        <v>2</v>
      </c>
      <c r="GH37">
        <v>1</v>
      </c>
      <c r="GI37">
        <v>5</v>
      </c>
      <c r="GJ37">
        <v>0</v>
      </c>
      <c r="GK37">
        <v>0</v>
      </c>
      <c r="GL37">
        <f t="shared" si="50"/>
        <v>0</v>
      </c>
      <c r="GM37">
        <f t="shared" si="51"/>
        <v>0</v>
      </c>
      <c r="GN37">
        <f t="shared" si="52"/>
        <v>0</v>
      </c>
      <c r="GO37">
        <f t="shared" si="53"/>
        <v>0</v>
      </c>
      <c r="GP37">
        <f t="shared" si="54"/>
        <v>0</v>
      </c>
      <c r="GR37">
        <v>0</v>
      </c>
      <c r="GS37">
        <v>3</v>
      </c>
      <c r="GT37">
        <v>0</v>
      </c>
      <c r="GU37" t="s">
        <v>3</v>
      </c>
      <c r="GV37">
        <f t="shared" si="55"/>
        <v>0</v>
      </c>
      <c r="GW37">
        <v>1</v>
      </c>
      <c r="GX37">
        <f t="shared" si="56"/>
        <v>0</v>
      </c>
      <c r="HA37">
        <v>0</v>
      </c>
      <c r="HB37">
        <v>0</v>
      </c>
      <c r="HC37">
        <f t="shared" si="57"/>
        <v>0</v>
      </c>
      <c r="IK37">
        <v>0</v>
      </c>
    </row>
    <row r="38" spans="1:245" x14ac:dyDescent="0.4">
      <c r="A38">
        <v>17</v>
      </c>
      <c r="B38">
        <v>1</v>
      </c>
      <c r="C38">
        <f>ROW(SmtRes!A19)</f>
        <v>19</v>
      </c>
      <c r="D38">
        <f>ROW(EtalonRes!A19)</f>
        <v>19</v>
      </c>
      <c r="E38" t="s">
        <v>64</v>
      </c>
      <c r="F38" t="s">
        <v>65</v>
      </c>
      <c r="G38" t="s">
        <v>66</v>
      </c>
      <c r="H38" t="s">
        <v>67</v>
      </c>
      <c r="I38">
        <f>ROUND(84.2,9)</f>
        <v>84.2</v>
      </c>
      <c r="J38">
        <v>0</v>
      </c>
      <c r="O38">
        <f t="shared" si="21"/>
        <v>24754.77</v>
      </c>
      <c r="P38">
        <f t="shared" si="22"/>
        <v>0</v>
      </c>
      <c r="Q38">
        <f t="shared" si="23"/>
        <v>0</v>
      </c>
      <c r="R38">
        <f t="shared" si="24"/>
        <v>0</v>
      </c>
      <c r="S38">
        <f t="shared" si="25"/>
        <v>24754.77</v>
      </c>
      <c r="T38">
        <f t="shared" si="26"/>
        <v>0</v>
      </c>
      <c r="U38">
        <f t="shared" si="27"/>
        <v>104.57639999999998</v>
      </c>
      <c r="V38">
        <f t="shared" si="28"/>
        <v>0</v>
      </c>
      <c r="W38">
        <f t="shared" si="29"/>
        <v>0</v>
      </c>
      <c r="X38">
        <f t="shared" si="30"/>
        <v>20051.36</v>
      </c>
      <c r="Y38">
        <f t="shared" si="31"/>
        <v>14852.86</v>
      </c>
      <c r="AA38">
        <v>63957948</v>
      </c>
      <c r="AB38">
        <f t="shared" si="32"/>
        <v>10.5984</v>
      </c>
      <c r="AC38">
        <f t="shared" si="33"/>
        <v>0</v>
      </c>
      <c r="AD38">
        <f>ROUND((((((ET38*1.25)*1.2))-(((EU38*1.25)*1.2)))+AE38),6)</f>
        <v>0</v>
      </c>
      <c r="AE38">
        <f>ROUND((((EU38*1.25)*1.2)),6)</f>
        <v>0</v>
      </c>
      <c r="AF38">
        <f>ROUND((((EV38*1.15)*1.2)),6)</f>
        <v>10.5984</v>
      </c>
      <c r="AG38">
        <f t="shared" si="35"/>
        <v>0</v>
      </c>
      <c r="AH38">
        <f>(((EW38*1.15)*1.2))</f>
        <v>1.2419999999999998</v>
      </c>
      <c r="AI38">
        <f>(((EX38*1.25)*1.2))</f>
        <v>0</v>
      </c>
      <c r="AJ38">
        <f t="shared" si="37"/>
        <v>0</v>
      </c>
      <c r="AK38">
        <v>7.68</v>
      </c>
      <c r="AL38">
        <v>0</v>
      </c>
      <c r="AM38">
        <v>0</v>
      </c>
      <c r="AN38">
        <v>0</v>
      </c>
      <c r="AO38">
        <v>7.68</v>
      </c>
      <c r="AP38">
        <v>0</v>
      </c>
      <c r="AQ38">
        <v>0.9</v>
      </c>
      <c r="AR38">
        <v>0</v>
      </c>
      <c r="AS38">
        <v>0</v>
      </c>
      <c r="AT38">
        <v>81</v>
      </c>
      <c r="AU38">
        <v>60</v>
      </c>
      <c r="AV38">
        <v>1</v>
      </c>
      <c r="AW38">
        <v>1</v>
      </c>
      <c r="AZ38">
        <v>1</v>
      </c>
      <c r="BA38">
        <v>27.74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1</v>
      </c>
      <c r="BJ38" t="s">
        <v>68</v>
      </c>
      <c r="BM38">
        <v>13001</v>
      </c>
      <c r="BN38">
        <v>0</v>
      </c>
      <c r="BO38" t="s">
        <v>65</v>
      </c>
      <c r="BP38">
        <v>1</v>
      </c>
      <c r="BQ38">
        <v>2</v>
      </c>
      <c r="BR38">
        <v>0</v>
      </c>
      <c r="BS38">
        <v>27.74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90</v>
      </c>
      <c r="CA38">
        <v>70</v>
      </c>
      <c r="CE38">
        <v>0</v>
      </c>
      <c r="CF38">
        <v>0</v>
      </c>
      <c r="CG38">
        <v>0</v>
      </c>
      <c r="CM38">
        <v>0</v>
      </c>
      <c r="CN38" t="s">
        <v>568</v>
      </c>
      <c r="CO38">
        <v>0</v>
      </c>
      <c r="CP38">
        <f t="shared" si="38"/>
        <v>24754.77</v>
      </c>
      <c r="CQ38">
        <f t="shared" si="39"/>
        <v>0</v>
      </c>
      <c r="CR38">
        <f t="shared" si="40"/>
        <v>0</v>
      </c>
      <c r="CS38">
        <f t="shared" si="41"/>
        <v>0</v>
      </c>
      <c r="CT38">
        <f t="shared" si="42"/>
        <v>293.999616</v>
      </c>
      <c r="CU38">
        <f t="shared" si="43"/>
        <v>0</v>
      </c>
      <c r="CV38">
        <f t="shared" si="44"/>
        <v>1.2419999999999998</v>
      </c>
      <c r="CW38">
        <f t="shared" si="45"/>
        <v>0</v>
      </c>
      <c r="CX38">
        <f t="shared" si="46"/>
        <v>0</v>
      </c>
      <c r="CY38">
        <f t="shared" si="47"/>
        <v>20051.363700000002</v>
      </c>
      <c r="CZ38">
        <f t="shared" si="48"/>
        <v>14852.861999999999</v>
      </c>
      <c r="DC38" t="s">
        <v>3</v>
      </c>
      <c r="DD38" t="s">
        <v>3</v>
      </c>
      <c r="DE38" t="s">
        <v>69</v>
      </c>
      <c r="DF38" t="s">
        <v>69</v>
      </c>
      <c r="DG38" t="s">
        <v>70</v>
      </c>
      <c r="DH38" t="s">
        <v>3</v>
      </c>
      <c r="DI38" t="s">
        <v>70</v>
      </c>
      <c r="DJ38" t="s">
        <v>69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1005</v>
      </c>
      <c r="DV38" t="s">
        <v>67</v>
      </c>
      <c r="DW38" t="s">
        <v>67</v>
      </c>
      <c r="DX38">
        <v>1</v>
      </c>
      <c r="EE38">
        <v>55981429</v>
      </c>
      <c r="EF38">
        <v>2</v>
      </c>
      <c r="EG38" t="s">
        <v>28</v>
      </c>
      <c r="EH38">
        <v>0</v>
      </c>
      <c r="EI38" t="s">
        <v>3</v>
      </c>
      <c r="EJ38">
        <v>1</v>
      </c>
      <c r="EK38">
        <v>13001</v>
      </c>
      <c r="EL38" t="s">
        <v>71</v>
      </c>
      <c r="EM38" t="s">
        <v>72</v>
      </c>
      <c r="EO38" t="s">
        <v>73</v>
      </c>
      <c r="EQ38">
        <v>0</v>
      </c>
      <c r="ER38">
        <v>7.68</v>
      </c>
      <c r="ES38">
        <v>0</v>
      </c>
      <c r="ET38">
        <v>0</v>
      </c>
      <c r="EU38">
        <v>0</v>
      </c>
      <c r="EV38">
        <v>7.68</v>
      </c>
      <c r="EW38">
        <v>0.9</v>
      </c>
      <c r="EX38">
        <v>0</v>
      </c>
      <c r="EY38">
        <v>0</v>
      </c>
      <c r="FQ38">
        <v>0</v>
      </c>
      <c r="FR38">
        <f t="shared" si="49"/>
        <v>0</v>
      </c>
      <c r="FS38">
        <v>0</v>
      </c>
      <c r="FT38" t="s">
        <v>31</v>
      </c>
      <c r="FU38" t="s">
        <v>32</v>
      </c>
      <c r="FX38">
        <v>81</v>
      </c>
      <c r="FY38">
        <v>59.5</v>
      </c>
      <c r="GA38" t="s">
        <v>3</v>
      </c>
      <c r="GD38">
        <v>1</v>
      </c>
      <c r="GF38">
        <v>2135071553</v>
      </c>
      <c r="GG38">
        <v>2</v>
      </c>
      <c r="GH38">
        <v>1</v>
      </c>
      <c r="GI38">
        <v>2</v>
      </c>
      <c r="GJ38">
        <v>0</v>
      </c>
      <c r="GK38">
        <v>0</v>
      </c>
      <c r="GL38">
        <f t="shared" si="50"/>
        <v>0</v>
      </c>
      <c r="GM38">
        <f t="shared" si="51"/>
        <v>59658.99</v>
      </c>
      <c r="GN38">
        <f t="shared" si="52"/>
        <v>59658.99</v>
      </c>
      <c r="GO38">
        <f t="shared" si="53"/>
        <v>0</v>
      </c>
      <c r="GP38">
        <f t="shared" si="54"/>
        <v>0</v>
      </c>
      <c r="GR38">
        <v>0</v>
      </c>
      <c r="GS38">
        <v>3</v>
      </c>
      <c r="GT38">
        <v>0</v>
      </c>
      <c r="GU38" t="s">
        <v>3</v>
      </c>
      <c r="GV38">
        <f t="shared" si="55"/>
        <v>0</v>
      </c>
      <c r="GW38">
        <v>1</v>
      </c>
      <c r="GX38">
        <f t="shared" si="56"/>
        <v>0</v>
      </c>
      <c r="HA38">
        <v>0</v>
      </c>
      <c r="HB38">
        <v>0</v>
      </c>
      <c r="HC38">
        <f t="shared" si="57"/>
        <v>0</v>
      </c>
      <c r="IK38">
        <v>0</v>
      </c>
    </row>
    <row r="40" spans="1:245" x14ac:dyDescent="0.4">
      <c r="A40" s="2">
        <v>51</v>
      </c>
      <c r="B40" s="2">
        <f>B24</f>
        <v>1</v>
      </c>
      <c r="C40" s="2">
        <f>A24</f>
        <v>4</v>
      </c>
      <c r="D40" s="2">
        <f>ROW(A24)</f>
        <v>24</v>
      </c>
      <c r="E40" s="2"/>
      <c r="F40" s="2" t="str">
        <f>IF(F24&lt;&gt;"",F24,"")</f>
        <v>Новый раздел</v>
      </c>
      <c r="G40" s="2" t="str">
        <f>IF(G24&lt;&gt;"",G24,"")</f>
        <v>Демонтажные работы</v>
      </c>
      <c r="H40" s="2">
        <v>0</v>
      </c>
      <c r="I40" s="2"/>
      <c r="J40" s="2"/>
      <c r="K40" s="2"/>
      <c r="L40" s="2"/>
      <c r="M40" s="2"/>
      <c r="N40" s="2"/>
      <c r="O40" s="2">
        <f t="shared" ref="O40:T40" si="58">ROUND(AB40,2)</f>
        <v>30086.07</v>
      </c>
      <c r="P40" s="2">
        <f t="shared" si="58"/>
        <v>0</v>
      </c>
      <c r="Q40" s="2">
        <f t="shared" si="58"/>
        <v>225.72</v>
      </c>
      <c r="R40" s="2">
        <f t="shared" si="58"/>
        <v>203.09</v>
      </c>
      <c r="S40" s="2">
        <f t="shared" si="58"/>
        <v>29860.35</v>
      </c>
      <c r="T40" s="2">
        <f t="shared" si="58"/>
        <v>0</v>
      </c>
      <c r="U40" s="2">
        <f>AH40</f>
        <v>127.87174199999998</v>
      </c>
      <c r="V40" s="2">
        <f>AI40</f>
        <v>0.54215999999999998</v>
      </c>
      <c r="W40" s="2">
        <f>ROUND(AJ40,2)</f>
        <v>0</v>
      </c>
      <c r="X40" s="2">
        <f>ROUND(AK40,2)</f>
        <v>24536.76</v>
      </c>
      <c r="Y40" s="2">
        <f>ROUND(AL40,2)</f>
        <v>17893.95</v>
      </c>
      <c r="Z40" s="2"/>
      <c r="AA40" s="2"/>
      <c r="AB40" s="2">
        <f>ROUND(SUMIF(AA28:AA38,"=63957948",O28:O38),2)</f>
        <v>30086.07</v>
      </c>
      <c r="AC40" s="2">
        <f>ROUND(SUMIF(AA28:AA38,"=63957948",P28:P38),2)</f>
        <v>0</v>
      </c>
      <c r="AD40" s="2">
        <f>ROUND(SUMIF(AA28:AA38,"=63957948",Q28:Q38),2)</f>
        <v>225.72</v>
      </c>
      <c r="AE40" s="2">
        <f>ROUND(SUMIF(AA28:AA38,"=63957948",R28:R38),2)</f>
        <v>203.09</v>
      </c>
      <c r="AF40" s="2">
        <f>ROUND(SUMIF(AA28:AA38,"=63957948",S28:S38),2)</f>
        <v>29860.35</v>
      </c>
      <c r="AG40" s="2">
        <f>ROUND(SUMIF(AA28:AA38,"=63957948",T28:T38),2)</f>
        <v>0</v>
      </c>
      <c r="AH40" s="2">
        <f>SUMIF(AA28:AA38,"=63957948",U28:U38)</f>
        <v>127.87174199999998</v>
      </c>
      <c r="AI40" s="2">
        <f>SUMIF(AA28:AA38,"=63957948",V28:V38)</f>
        <v>0.54215999999999998</v>
      </c>
      <c r="AJ40" s="2">
        <f>ROUND(SUMIF(AA28:AA38,"=63957948",W28:W38),2)</f>
        <v>0</v>
      </c>
      <c r="AK40" s="2">
        <f>ROUND(SUMIF(AA28:AA38,"=63957948",X28:X38),2)</f>
        <v>24536.76</v>
      </c>
      <c r="AL40" s="2">
        <f>ROUND(SUMIF(AA28:AA38,"=63957948",Y28:Y38),2)</f>
        <v>17893.95</v>
      </c>
      <c r="AM40" s="2"/>
      <c r="AN40" s="2"/>
      <c r="AO40" s="2">
        <f t="shared" ref="AO40:BC40" si="59">ROUND(BX40,2)</f>
        <v>0</v>
      </c>
      <c r="AP40" s="2">
        <f t="shared" si="59"/>
        <v>0</v>
      </c>
      <c r="AQ40" s="2">
        <f t="shared" si="59"/>
        <v>0</v>
      </c>
      <c r="AR40" s="2">
        <f t="shared" si="59"/>
        <v>72516.78</v>
      </c>
      <c r="AS40" s="2">
        <f t="shared" si="59"/>
        <v>72516.78</v>
      </c>
      <c r="AT40" s="2">
        <f t="shared" si="59"/>
        <v>0</v>
      </c>
      <c r="AU40" s="2">
        <f t="shared" si="59"/>
        <v>0</v>
      </c>
      <c r="AV40" s="2">
        <f t="shared" si="59"/>
        <v>0</v>
      </c>
      <c r="AW40" s="2">
        <f t="shared" si="59"/>
        <v>0</v>
      </c>
      <c r="AX40" s="2">
        <f t="shared" si="59"/>
        <v>0</v>
      </c>
      <c r="AY40" s="2">
        <f t="shared" si="59"/>
        <v>0</v>
      </c>
      <c r="AZ40" s="2">
        <f t="shared" si="59"/>
        <v>0</v>
      </c>
      <c r="BA40" s="2">
        <f t="shared" si="59"/>
        <v>0</v>
      </c>
      <c r="BB40" s="2">
        <f t="shared" si="59"/>
        <v>0</v>
      </c>
      <c r="BC40" s="2">
        <f t="shared" si="59"/>
        <v>0</v>
      </c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>
        <f>ROUND(SUMIF(AA28:AA38,"=63957948",FQ28:FQ38),2)</f>
        <v>0</v>
      </c>
      <c r="BY40" s="2">
        <f>ROUND(SUMIF(AA28:AA38,"=63957948",FR28:FR38),2)</f>
        <v>0</v>
      </c>
      <c r="BZ40" s="2">
        <f>ROUND(SUMIF(AA28:AA38,"=63957948",GL28:GL38),2)</f>
        <v>0</v>
      </c>
      <c r="CA40" s="2">
        <f>ROUND(SUMIF(AA28:AA38,"=63957948",GM28:GM38),2)</f>
        <v>72516.78</v>
      </c>
      <c r="CB40" s="2">
        <f>ROUND(SUMIF(AA28:AA38,"=63957948",GN28:GN38),2)</f>
        <v>72516.78</v>
      </c>
      <c r="CC40" s="2">
        <f>ROUND(SUMIF(AA28:AA38,"=63957948",GO28:GO38),2)</f>
        <v>0</v>
      </c>
      <c r="CD40" s="2">
        <f>ROUND(SUMIF(AA28:AA38,"=63957948",GP28:GP38),2)</f>
        <v>0</v>
      </c>
      <c r="CE40" s="2">
        <f>AC40-BX40</f>
        <v>0</v>
      </c>
      <c r="CF40" s="2">
        <f>AC40-BY40</f>
        <v>0</v>
      </c>
      <c r="CG40" s="2">
        <f>BX40-BZ40</f>
        <v>0</v>
      </c>
      <c r="CH40" s="2">
        <f>AC40-BX40-BY40+BZ40</f>
        <v>0</v>
      </c>
      <c r="CI40" s="2">
        <f>BY40-BZ40</f>
        <v>0</v>
      </c>
      <c r="CJ40" s="2">
        <f>ROUND(SUMIF(AA28:AA38,"=63957948",GX28:GX38),2)</f>
        <v>0</v>
      </c>
      <c r="CK40" s="2">
        <f>ROUND(SUMIF(AA28:AA38,"=63957948",GY28:GY38),2)</f>
        <v>0</v>
      </c>
      <c r="CL40" s="2">
        <f>ROUND(SUMIF(AA28:AA38,"=63957948",GZ28:GZ38),2)</f>
        <v>0</v>
      </c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>
        <v>0</v>
      </c>
    </row>
    <row r="42" spans="1:245" x14ac:dyDescent="0.4">
      <c r="A42" s="4">
        <v>50</v>
      </c>
      <c r="B42" s="4">
        <v>0</v>
      </c>
      <c r="C42" s="4">
        <v>0</v>
      </c>
      <c r="D42" s="4">
        <v>1</v>
      </c>
      <c r="E42" s="4">
        <v>201</v>
      </c>
      <c r="F42" s="4">
        <f>ROUND(Source!O40,O42)</f>
        <v>30086.07</v>
      </c>
      <c r="G42" s="4" t="s">
        <v>74</v>
      </c>
      <c r="H42" s="4" t="s">
        <v>75</v>
      </c>
      <c r="I42" s="4"/>
      <c r="J42" s="4"/>
      <c r="K42" s="4">
        <v>201</v>
      </c>
      <c r="L42" s="4">
        <v>1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45" x14ac:dyDescent="0.4">
      <c r="A43" s="4">
        <v>50</v>
      </c>
      <c r="B43" s="4">
        <v>0</v>
      </c>
      <c r="C43" s="4">
        <v>0</v>
      </c>
      <c r="D43" s="4">
        <v>1</v>
      </c>
      <c r="E43" s="4">
        <v>202</v>
      </c>
      <c r="F43" s="4">
        <f>ROUND(Source!P40,O43)</f>
        <v>0</v>
      </c>
      <c r="G43" s="4" t="s">
        <v>76</v>
      </c>
      <c r="H43" s="4" t="s">
        <v>77</v>
      </c>
      <c r="I43" s="4"/>
      <c r="J43" s="4"/>
      <c r="K43" s="4">
        <v>202</v>
      </c>
      <c r="L43" s="4">
        <v>2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4">
      <c r="A44" s="4">
        <v>50</v>
      </c>
      <c r="B44" s="4">
        <v>0</v>
      </c>
      <c r="C44" s="4">
        <v>0</v>
      </c>
      <c r="D44" s="4">
        <v>1</v>
      </c>
      <c r="E44" s="4">
        <v>222</v>
      </c>
      <c r="F44" s="4">
        <f>ROUND(Source!AO40,O44)</f>
        <v>0</v>
      </c>
      <c r="G44" s="4" t="s">
        <v>78</v>
      </c>
      <c r="H44" s="4" t="s">
        <v>79</v>
      </c>
      <c r="I44" s="4"/>
      <c r="J44" s="4"/>
      <c r="K44" s="4">
        <v>222</v>
      </c>
      <c r="L44" s="4">
        <v>3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4">
      <c r="A45" s="4">
        <v>50</v>
      </c>
      <c r="B45" s="4">
        <v>0</v>
      </c>
      <c r="C45" s="4">
        <v>0</v>
      </c>
      <c r="D45" s="4">
        <v>1</v>
      </c>
      <c r="E45" s="4">
        <v>225</v>
      </c>
      <c r="F45" s="4">
        <f>ROUND(Source!AV40,O45)</f>
        <v>0</v>
      </c>
      <c r="G45" s="4" t="s">
        <v>80</v>
      </c>
      <c r="H45" s="4" t="s">
        <v>81</v>
      </c>
      <c r="I45" s="4"/>
      <c r="J45" s="4"/>
      <c r="K45" s="4">
        <v>225</v>
      </c>
      <c r="L45" s="4">
        <v>4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4">
      <c r="A46" s="4">
        <v>50</v>
      </c>
      <c r="B46" s="4">
        <v>0</v>
      </c>
      <c r="C46" s="4">
        <v>0</v>
      </c>
      <c r="D46" s="4">
        <v>1</v>
      </c>
      <c r="E46" s="4">
        <v>226</v>
      </c>
      <c r="F46" s="4">
        <f>ROUND(Source!AW40,O46)</f>
        <v>0</v>
      </c>
      <c r="G46" s="4" t="s">
        <v>82</v>
      </c>
      <c r="H46" s="4" t="s">
        <v>83</v>
      </c>
      <c r="I46" s="4"/>
      <c r="J46" s="4"/>
      <c r="K46" s="4">
        <v>226</v>
      </c>
      <c r="L46" s="4">
        <v>5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4">
      <c r="A47" s="4">
        <v>50</v>
      </c>
      <c r="B47" s="4">
        <v>0</v>
      </c>
      <c r="C47" s="4">
        <v>0</v>
      </c>
      <c r="D47" s="4">
        <v>1</v>
      </c>
      <c r="E47" s="4">
        <v>227</v>
      </c>
      <c r="F47" s="4">
        <f>ROUND(Source!AX40,O47)</f>
        <v>0</v>
      </c>
      <c r="G47" s="4" t="s">
        <v>84</v>
      </c>
      <c r="H47" s="4" t="s">
        <v>85</v>
      </c>
      <c r="I47" s="4"/>
      <c r="J47" s="4"/>
      <c r="K47" s="4">
        <v>227</v>
      </c>
      <c r="L47" s="4">
        <v>6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4">
      <c r="A48" s="4">
        <v>50</v>
      </c>
      <c r="B48" s="4">
        <v>0</v>
      </c>
      <c r="C48" s="4">
        <v>0</v>
      </c>
      <c r="D48" s="4">
        <v>1</v>
      </c>
      <c r="E48" s="4">
        <v>228</v>
      </c>
      <c r="F48" s="4">
        <f>ROUND(Source!AY40,O48)</f>
        <v>0</v>
      </c>
      <c r="G48" s="4" t="s">
        <v>86</v>
      </c>
      <c r="H48" s="4" t="s">
        <v>87</v>
      </c>
      <c r="I48" s="4"/>
      <c r="J48" s="4"/>
      <c r="K48" s="4">
        <v>228</v>
      </c>
      <c r="L48" s="4">
        <v>7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4">
      <c r="A49" s="4">
        <v>50</v>
      </c>
      <c r="B49" s="4">
        <v>0</v>
      </c>
      <c r="C49" s="4">
        <v>0</v>
      </c>
      <c r="D49" s="4">
        <v>1</v>
      </c>
      <c r="E49" s="4">
        <v>216</v>
      </c>
      <c r="F49" s="4">
        <f>ROUND(Source!AP40,O49)</f>
        <v>0</v>
      </c>
      <c r="G49" s="4" t="s">
        <v>88</v>
      </c>
      <c r="H49" s="4" t="s">
        <v>89</v>
      </c>
      <c r="I49" s="4"/>
      <c r="J49" s="4"/>
      <c r="K49" s="4">
        <v>216</v>
      </c>
      <c r="L49" s="4">
        <v>8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4">
      <c r="A50" s="4">
        <v>50</v>
      </c>
      <c r="B50" s="4">
        <v>0</v>
      </c>
      <c r="C50" s="4">
        <v>0</v>
      </c>
      <c r="D50" s="4">
        <v>1</v>
      </c>
      <c r="E50" s="4">
        <v>223</v>
      </c>
      <c r="F50" s="4">
        <f>ROUND(Source!AQ40,O50)</f>
        <v>0</v>
      </c>
      <c r="G50" s="4" t="s">
        <v>90</v>
      </c>
      <c r="H50" s="4" t="s">
        <v>91</v>
      </c>
      <c r="I50" s="4"/>
      <c r="J50" s="4"/>
      <c r="K50" s="4">
        <v>223</v>
      </c>
      <c r="L50" s="4">
        <v>9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4">
      <c r="A51" s="4">
        <v>50</v>
      </c>
      <c r="B51" s="4">
        <v>0</v>
      </c>
      <c r="C51" s="4">
        <v>0</v>
      </c>
      <c r="D51" s="4">
        <v>1</v>
      </c>
      <c r="E51" s="4">
        <v>229</v>
      </c>
      <c r="F51" s="4">
        <f>ROUND(Source!AZ40,O51)</f>
        <v>0</v>
      </c>
      <c r="G51" s="4" t="s">
        <v>92</v>
      </c>
      <c r="H51" s="4" t="s">
        <v>93</v>
      </c>
      <c r="I51" s="4"/>
      <c r="J51" s="4"/>
      <c r="K51" s="4">
        <v>229</v>
      </c>
      <c r="L51" s="4">
        <v>10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4">
      <c r="A52" s="4">
        <v>50</v>
      </c>
      <c r="B52" s="4">
        <v>0</v>
      </c>
      <c r="C52" s="4">
        <v>0</v>
      </c>
      <c r="D52" s="4">
        <v>1</v>
      </c>
      <c r="E52" s="4">
        <v>203</v>
      </c>
      <c r="F52" s="4">
        <f>ROUND(Source!Q40,O52)</f>
        <v>225.72</v>
      </c>
      <c r="G52" s="4" t="s">
        <v>94</v>
      </c>
      <c r="H52" s="4" t="s">
        <v>95</v>
      </c>
      <c r="I52" s="4"/>
      <c r="J52" s="4"/>
      <c r="K52" s="4">
        <v>203</v>
      </c>
      <c r="L52" s="4">
        <v>11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4">
      <c r="A53" s="4">
        <v>50</v>
      </c>
      <c r="B53" s="4">
        <v>0</v>
      </c>
      <c r="C53" s="4">
        <v>0</v>
      </c>
      <c r="D53" s="4">
        <v>1</v>
      </c>
      <c r="E53" s="4">
        <v>231</v>
      </c>
      <c r="F53" s="4">
        <f>ROUND(Source!BB40,O53)</f>
        <v>0</v>
      </c>
      <c r="G53" s="4" t="s">
        <v>96</v>
      </c>
      <c r="H53" s="4" t="s">
        <v>97</v>
      </c>
      <c r="I53" s="4"/>
      <c r="J53" s="4"/>
      <c r="K53" s="4">
        <v>231</v>
      </c>
      <c r="L53" s="4">
        <v>12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4">
      <c r="A54" s="4">
        <v>50</v>
      </c>
      <c r="B54" s="4">
        <v>0</v>
      </c>
      <c r="C54" s="4">
        <v>0</v>
      </c>
      <c r="D54" s="4">
        <v>1</v>
      </c>
      <c r="E54" s="4">
        <v>204</v>
      </c>
      <c r="F54" s="4">
        <f>ROUND(Source!R40,O54)</f>
        <v>203.09</v>
      </c>
      <c r="G54" s="4" t="s">
        <v>98</v>
      </c>
      <c r="H54" s="4" t="s">
        <v>99</v>
      </c>
      <c r="I54" s="4"/>
      <c r="J54" s="4"/>
      <c r="K54" s="4">
        <v>204</v>
      </c>
      <c r="L54" s="4">
        <v>13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4">
      <c r="A55" s="4">
        <v>50</v>
      </c>
      <c r="B55" s="4">
        <v>0</v>
      </c>
      <c r="C55" s="4">
        <v>0</v>
      </c>
      <c r="D55" s="4">
        <v>1</v>
      </c>
      <c r="E55" s="4">
        <v>205</v>
      </c>
      <c r="F55" s="4">
        <f>ROUND(Source!S40,O55)</f>
        <v>29860.35</v>
      </c>
      <c r="G55" s="4" t="s">
        <v>100</v>
      </c>
      <c r="H55" s="4" t="s">
        <v>101</v>
      </c>
      <c r="I55" s="4"/>
      <c r="J55" s="4"/>
      <c r="K55" s="4">
        <v>205</v>
      </c>
      <c r="L55" s="4">
        <v>14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4">
      <c r="A56" s="4">
        <v>50</v>
      </c>
      <c r="B56" s="4">
        <v>0</v>
      </c>
      <c r="C56" s="4">
        <v>0</v>
      </c>
      <c r="D56" s="4">
        <v>1</v>
      </c>
      <c r="E56" s="4">
        <v>232</v>
      </c>
      <c r="F56" s="4">
        <f>ROUND(Source!BC40,O56)</f>
        <v>0</v>
      </c>
      <c r="G56" s="4" t="s">
        <v>102</v>
      </c>
      <c r="H56" s="4" t="s">
        <v>103</v>
      </c>
      <c r="I56" s="4"/>
      <c r="J56" s="4"/>
      <c r="K56" s="4">
        <v>232</v>
      </c>
      <c r="L56" s="4">
        <v>15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4">
      <c r="A57" s="4">
        <v>50</v>
      </c>
      <c r="B57" s="4">
        <v>0</v>
      </c>
      <c r="C57" s="4">
        <v>0</v>
      </c>
      <c r="D57" s="4">
        <v>1</v>
      </c>
      <c r="E57" s="4">
        <v>214</v>
      </c>
      <c r="F57" s="4">
        <f>ROUND(Source!AS40,O57)</f>
        <v>72516.78</v>
      </c>
      <c r="G57" s="4" t="s">
        <v>104</v>
      </c>
      <c r="H57" s="4" t="s">
        <v>105</v>
      </c>
      <c r="I57" s="4"/>
      <c r="J57" s="4"/>
      <c r="K57" s="4">
        <v>214</v>
      </c>
      <c r="L57" s="4">
        <v>16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4">
      <c r="A58" s="4">
        <v>50</v>
      </c>
      <c r="B58" s="4">
        <v>0</v>
      </c>
      <c r="C58" s="4">
        <v>0</v>
      </c>
      <c r="D58" s="4">
        <v>1</v>
      </c>
      <c r="E58" s="4">
        <v>215</v>
      </c>
      <c r="F58" s="4">
        <f>ROUND(Source!AT40,O58)</f>
        <v>0</v>
      </c>
      <c r="G58" s="4" t="s">
        <v>106</v>
      </c>
      <c r="H58" s="4" t="s">
        <v>107</v>
      </c>
      <c r="I58" s="4"/>
      <c r="J58" s="4"/>
      <c r="K58" s="4">
        <v>215</v>
      </c>
      <c r="L58" s="4">
        <v>17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4">
      <c r="A59" s="4">
        <v>50</v>
      </c>
      <c r="B59" s="4">
        <v>0</v>
      </c>
      <c r="C59" s="4">
        <v>0</v>
      </c>
      <c r="D59" s="4">
        <v>1</v>
      </c>
      <c r="E59" s="4">
        <v>217</v>
      </c>
      <c r="F59" s="4">
        <f>ROUND(Source!AU40,O59)</f>
        <v>0</v>
      </c>
      <c r="G59" s="4" t="s">
        <v>108</v>
      </c>
      <c r="H59" s="4" t="s">
        <v>109</v>
      </c>
      <c r="I59" s="4"/>
      <c r="J59" s="4"/>
      <c r="K59" s="4">
        <v>217</v>
      </c>
      <c r="L59" s="4">
        <v>18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4">
      <c r="A60" s="4">
        <v>50</v>
      </c>
      <c r="B60" s="4">
        <v>0</v>
      </c>
      <c r="C60" s="4">
        <v>0</v>
      </c>
      <c r="D60" s="4">
        <v>1</v>
      </c>
      <c r="E60" s="4">
        <v>230</v>
      </c>
      <c r="F60" s="4">
        <f>ROUND(Source!BA40,O60)</f>
        <v>0</v>
      </c>
      <c r="G60" s="4" t="s">
        <v>110</v>
      </c>
      <c r="H60" s="4" t="s">
        <v>111</v>
      </c>
      <c r="I60" s="4"/>
      <c r="J60" s="4"/>
      <c r="K60" s="4">
        <v>230</v>
      </c>
      <c r="L60" s="4">
        <v>19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4">
      <c r="A61" s="4">
        <v>50</v>
      </c>
      <c r="B61" s="4">
        <v>0</v>
      </c>
      <c r="C61" s="4">
        <v>0</v>
      </c>
      <c r="D61" s="4">
        <v>1</v>
      </c>
      <c r="E61" s="4">
        <v>206</v>
      </c>
      <c r="F61" s="4">
        <f>ROUND(Source!T40,O61)</f>
        <v>0</v>
      </c>
      <c r="G61" s="4" t="s">
        <v>112</v>
      </c>
      <c r="H61" s="4" t="s">
        <v>113</v>
      </c>
      <c r="I61" s="4"/>
      <c r="J61" s="4"/>
      <c r="K61" s="4">
        <v>206</v>
      </c>
      <c r="L61" s="4">
        <v>20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4">
      <c r="A62" s="4">
        <v>50</v>
      </c>
      <c r="B62" s="4">
        <v>0</v>
      </c>
      <c r="C62" s="4">
        <v>0</v>
      </c>
      <c r="D62" s="4">
        <v>1</v>
      </c>
      <c r="E62" s="4">
        <v>207</v>
      </c>
      <c r="F62" s="4">
        <f>Source!U40</f>
        <v>127.87174199999998</v>
      </c>
      <c r="G62" s="4" t="s">
        <v>114</v>
      </c>
      <c r="H62" s="4" t="s">
        <v>115</v>
      </c>
      <c r="I62" s="4"/>
      <c r="J62" s="4"/>
      <c r="K62" s="4">
        <v>207</v>
      </c>
      <c r="L62" s="4">
        <v>21</v>
      </c>
      <c r="M62" s="4">
        <v>3</v>
      </c>
      <c r="N62" s="4" t="s">
        <v>3</v>
      </c>
      <c r="O62" s="4">
        <v>-1</v>
      </c>
      <c r="P62" s="4"/>
      <c r="Q62" s="4"/>
      <c r="R62" s="4"/>
      <c r="S62" s="4"/>
      <c r="T62" s="4"/>
      <c r="U62" s="4"/>
      <c r="V62" s="4"/>
      <c r="W62" s="4"/>
    </row>
    <row r="63" spans="1:23" x14ac:dyDescent="0.4">
      <c r="A63" s="4">
        <v>50</v>
      </c>
      <c r="B63" s="4">
        <v>0</v>
      </c>
      <c r="C63" s="4">
        <v>0</v>
      </c>
      <c r="D63" s="4">
        <v>1</v>
      </c>
      <c r="E63" s="4">
        <v>208</v>
      </c>
      <c r="F63" s="4">
        <f>Source!V40</f>
        <v>0.54215999999999998</v>
      </c>
      <c r="G63" s="4" t="s">
        <v>116</v>
      </c>
      <c r="H63" s="4" t="s">
        <v>117</v>
      </c>
      <c r="I63" s="4"/>
      <c r="J63" s="4"/>
      <c r="K63" s="4">
        <v>208</v>
      </c>
      <c r="L63" s="4">
        <v>22</v>
      </c>
      <c r="M63" s="4">
        <v>3</v>
      </c>
      <c r="N63" s="4" t="s">
        <v>3</v>
      </c>
      <c r="O63" s="4">
        <v>-1</v>
      </c>
      <c r="P63" s="4"/>
      <c r="Q63" s="4"/>
      <c r="R63" s="4"/>
      <c r="S63" s="4"/>
      <c r="T63" s="4"/>
      <c r="U63" s="4"/>
      <c r="V63" s="4"/>
      <c r="W63" s="4"/>
    </row>
    <row r="64" spans="1:23" x14ac:dyDescent="0.4">
      <c r="A64" s="4">
        <v>50</v>
      </c>
      <c r="B64" s="4">
        <v>0</v>
      </c>
      <c r="C64" s="4">
        <v>0</v>
      </c>
      <c r="D64" s="4">
        <v>1</v>
      </c>
      <c r="E64" s="4">
        <v>209</v>
      </c>
      <c r="F64" s="4">
        <f>ROUND(Source!W40,O64)</f>
        <v>0</v>
      </c>
      <c r="G64" s="4" t="s">
        <v>118</v>
      </c>
      <c r="H64" s="4" t="s">
        <v>119</v>
      </c>
      <c r="I64" s="4"/>
      <c r="J64" s="4"/>
      <c r="K64" s="4">
        <v>209</v>
      </c>
      <c r="L64" s="4">
        <v>23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45" x14ac:dyDescent="0.4">
      <c r="A65" s="4">
        <v>50</v>
      </c>
      <c r="B65" s="4">
        <v>0</v>
      </c>
      <c r="C65" s="4">
        <v>0</v>
      </c>
      <c r="D65" s="4">
        <v>1</v>
      </c>
      <c r="E65" s="4">
        <v>210</v>
      </c>
      <c r="F65" s="4">
        <f>ROUND(Source!X40,O65)</f>
        <v>24536.76</v>
      </c>
      <c r="G65" s="4" t="s">
        <v>120</v>
      </c>
      <c r="H65" s="4" t="s">
        <v>121</v>
      </c>
      <c r="I65" s="4"/>
      <c r="J65" s="4"/>
      <c r="K65" s="4">
        <v>210</v>
      </c>
      <c r="L65" s="4">
        <v>24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45" x14ac:dyDescent="0.4">
      <c r="A66" s="4">
        <v>50</v>
      </c>
      <c r="B66" s="4">
        <v>0</v>
      </c>
      <c r="C66" s="4">
        <v>0</v>
      </c>
      <c r="D66" s="4">
        <v>1</v>
      </c>
      <c r="E66" s="4">
        <v>211</v>
      </c>
      <c r="F66" s="4">
        <f>ROUND(Source!Y40,O66)</f>
        <v>17893.95</v>
      </c>
      <c r="G66" s="4" t="s">
        <v>122</v>
      </c>
      <c r="H66" s="4" t="s">
        <v>123</v>
      </c>
      <c r="I66" s="4"/>
      <c r="J66" s="4"/>
      <c r="K66" s="4">
        <v>211</v>
      </c>
      <c r="L66" s="4">
        <v>25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45" x14ac:dyDescent="0.4">
      <c r="A67" s="4">
        <v>50</v>
      </c>
      <c r="B67" s="4">
        <v>0</v>
      </c>
      <c r="C67" s="4">
        <v>0</v>
      </c>
      <c r="D67" s="4">
        <v>1</v>
      </c>
      <c r="E67" s="4">
        <v>224</v>
      </c>
      <c r="F67" s="4">
        <f>ROUND(Source!AR40,O67)</f>
        <v>72516.78</v>
      </c>
      <c r="G67" s="4" t="s">
        <v>124</v>
      </c>
      <c r="H67" s="4" t="s">
        <v>125</v>
      </c>
      <c r="I67" s="4"/>
      <c r="J67" s="4"/>
      <c r="K67" s="4">
        <v>224</v>
      </c>
      <c r="L67" s="4">
        <v>26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9" spans="1:245" x14ac:dyDescent="0.4">
      <c r="A69" s="1">
        <v>4</v>
      </c>
      <c r="B69" s="1">
        <v>1</v>
      </c>
      <c r="C69" s="1"/>
      <c r="D69" s="1">
        <f>ROW(A114)</f>
        <v>114</v>
      </c>
      <c r="E69" s="1"/>
      <c r="F69" s="1" t="s">
        <v>10</v>
      </c>
      <c r="G69" s="1" t="s">
        <v>126</v>
      </c>
      <c r="H69" s="1" t="s">
        <v>3</v>
      </c>
      <c r="I69" s="1">
        <v>0</v>
      </c>
      <c r="J69" s="1"/>
      <c r="K69" s="1">
        <v>0</v>
      </c>
      <c r="L69" s="1"/>
      <c r="M69" s="1"/>
      <c r="N69" s="1"/>
      <c r="O69" s="1"/>
      <c r="P69" s="1"/>
      <c r="Q69" s="1"/>
      <c r="R69" s="1"/>
      <c r="S69" s="1"/>
      <c r="T69" s="1"/>
      <c r="U69" s="1" t="s">
        <v>3</v>
      </c>
      <c r="V69" s="1">
        <v>0</v>
      </c>
      <c r="W69" s="1"/>
      <c r="X69" s="1"/>
      <c r="Y69" s="1"/>
      <c r="Z69" s="1"/>
      <c r="AA69" s="1"/>
      <c r="AB69" s="1" t="s">
        <v>3</v>
      </c>
      <c r="AC69" s="1" t="s">
        <v>3</v>
      </c>
      <c r="AD69" s="1" t="s">
        <v>3</v>
      </c>
      <c r="AE69" s="1" t="s">
        <v>3</v>
      </c>
      <c r="AF69" s="1" t="s">
        <v>3</v>
      </c>
      <c r="AG69" s="1" t="s">
        <v>3</v>
      </c>
      <c r="AH69" s="1"/>
      <c r="AI69" s="1"/>
      <c r="AJ69" s="1"/>
      <c r="AK69" s="1"/>
      <c r="AL69" s="1"/>
      <c r="AM69" s="1"/>
      <c r="AN69" s="1"/>
      <c r="AO69" s="1"/>
      <c r="AP69" s="1" t="s">
        <v>3</v>
      </c>
      <c r="AQ69" s="1" t="s">
        <v>3</v>
      </c>
      <c r="AR69" s="1" t="s">
        <v>3</v>
      </c>
      <c r="AS69" s="1"/>
      <c r="AT69" s="1"/>
      <c r="AU69" s="1"/>
      <c r="AV69" s="1"/>
      <c r="AW69" s="1"/>
      <c r="AX69" s="1"/>
      <c r="AY69" s="1"/>
      <c r="AZ69" s="1" t="s">
        <v>3</v>
      </c>
      <c r="BA69" s="1"/>
      <c r="BB69" s="1" t="s">
        <v>3</v>
      </c>
      <c r="BC69" s="1" t="s">
        <v>3</v>
      </c>
      <c r="BD69" s="1" t="s">
        <v>3</v>
      </c>
      <c r="BE69" s="1" t="s">
        <v>3</v>
      </c>
      <c r="BF69" s="1" t="s">
        <v>3</v>
      </c>
      <c r="BG69" s="1" t="s">
        <v>3</v>
      </c>
      <c r="BH69" s="1" t="s">
        <v>3</v>
      </c>
      <c r="BI69" s="1" t="s">
        <v>3</v>
      </c>
      <c r="BJ69" s="1" t="s">
        <v>3</v>
      </c>
      <c r="BK69" s="1" t="s">
        <v>3</v>
      </c>
      <c r="BL69" s="1" t="s">
        <v>3</v>
      </c>
      <c r="BM69" s="1" t="s">
        <v>3</v>
      </c>
      <c r="BN69" s="1" t="s">
        <v>3</v>
      </c>
      <c r="BO69" s="1" t="s">
        <v>3</v>
      </c>
      <c r="BP69" s="1" t="s">
        <v>3</v>
      </c>
      <c r="BQ69" s="1"/>
      <c r="BR69" s="1"/>
      <c r="BS69" s="1"/>
      <c r="BT69" s="1"/>
      <c r="BU69" s="1"/>
      <c r="BV69" s="1"/>
      <c r="BW69" s="1"/>
      <c r="BX69" s="1"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>
        <v>0</v>
      </c>
    </row>
    <row r="71" spans="1:245" x14ac:dyDescent="0.4">
      <c r="A71" s="2">
        <v>52</v>
      </c>
      <c r="B71" s="2">
        <f t="shared" ref="B71:G71" si="60">B114</f>
        <v>1</v>
      </c>
      <c r="C71" s="2">
        <f t="shared" si="60"/>
        <v>4</v>
      </c>
      <c r="D71" s="2">
        <f t="shared" si="60"/>
        <v>69</v>
      </c>
      <c r="E71" s="2">
        <f t="shared" si="60"/>
        <v>0</v>
      </c>
      <c r="F71" s="2" t="str">
        <f t="shared" si="60"/>
        <v>Новый раздел</v>
      </c>
      <c r="G71" s="2" t="str">
        <f t="shared" si="60"/>
        <v>Строительные работы</v>
      </c>
      <c r="H71" s="2"/>
      <c r="I71" s="2"/>
      <c r="J71" s="2"/>
      <c r="K71" s="2"/>
      <c r="L71" s="2"/>
      <c r="M71" s="2"/>
      <c r="N71" s="2"/>
      <c r="O71" s="2">
        <f t="shared" ref="O71:AT71" si="61">O114</f>
        <v>342012.34</v>
      </c>
      <c r="P71" s="2">
        <f t="shared" si="61"/>
        <v>288646.58</v>
      </c>
      <c r="Q71" s="2">
        <f t="shared" si="61"/>
        <v>1371.42</v>
      </c>
      <c r="R71" s="2">
        <f t="shared" si="61"/>
        <v>857.88</v>
      </c>
      <c r="S71" s="2">
        <f t="shared" si="61"/>
        <v>51994.34</v>
      </c>
      <c r="T71" s="2">
        <f t="shared" si="61"/>
        <v>0</v>
      </c>
      <c r="U71" s="2">
        <f t="shared" si="61"/>
        <v>203.28956237999998</v>
      </c>
      <c r="V71" s="2">
        <f t="shared" si="61"/>
        <v>2.5642458000000001</v>
      </c>
      <c r="W71" s="2">
        <f t="shared" si="61"/>
        <v>0</v>
      </c>
      <c r="X71" s="2">
        <f t="shared" si="61"/>
        <v>48932.82</v>
      </c>
      <c r="Y71" s="2">
        <f t="shared" si="61"/>
        <v>27900.85</v>
      </c>
      <c r="Z71" s="2">
        <f t="shared" si="61"/>
        <v>0</v>
      </c>
      <c r="AA71" s="2">
        <f t="shared" si="61"/>
        <v>0</v>
      </c>
      <c r="AB71" s="2">
        <f t="shared" si="61"/>
        <v>342012.34</v>
      </c>
      <c r="AC71" s="2">
        <f t="shared" si="61"/>
        <v>288646.58</v>
      </c>
      <c r="AD71" s="2">
        <f t="shared" si="61"/>
        <v>1371.42</v>
      </c>
      <c r="AE71" s="2">
        <f t="shared" si="61"/>
        <v>857.88</v>
      </c>
      <c r="AF71" s="2">
        <f t="shared" si="61"/>
        <v>51994.34</v>
      </c>
      <c r="AG71" s="2">
        <f t="shared" si="61"/>
        <v>0</v>
      </c>
      <c r="AH71" s="2">
        <f t="shared" si="61"/>
        <v>203.28956237999998</v>
      </c>
      <c r="AI71" s="2">
        <f t="shared" si="61"/>
        <v>2.5642458000000001</v>
      </c>
      <c r="AJ71" s="2">
        <f t="shared" si="61"/>
        <v>0</v>
      </c>
      <c r="AK71" s="2">
        <f t="shared" si="61"/>
        <v>48932.82</v>
      </c>
      <c r="AL71" s="2">
        <f t="shared" si="61"/>
        <v>27900.85</v>
      </c>
      <c r="AM71" s="2">
        <f t="shared" si="61"/>
        <v>0</v>
      </c>
      <c r="AN71" s="2">
        <f t="shared" si="61"/>
        <v>0</v>
      </c>
      <c r="AO71" s="2">
        <f t="shared" si="61"/>
        <v>0</v>
      </c>
      <c r="AP71" s="2">
        <f t="shared" si="61"/>
        <v>0</v>
      </c>
      <c r="AQ71" s="2">
        <f t="shared" si="61"/>
        <v>0</v>
      </c>
      <c r="AR71" s="2">
        <f t="shared" si="61"/>
        <v>418846.01</v>
      </c>
      <c r="AS71" s="2">
        <f t="shared" si="61"/>
        <v>239280.26</v>
      </c>
      <c r="AT71" s="2">
        <f t="shared" si="61"/>
        <v>179565.75</v>
      </c>
      <c r="AU71" s="2">
        <f t="shared" ref="AU71:BZ71" si="62">AU114</f>
        <v>0</v>
      </c>
      <c r="AV71" s="2">
        <f t="shared" si="62"/>
        <v>288646.58</v>
      </c>
      <c r="AW71" s="2">
        <f t="shared" si="62"/>
        <v>288646.58</v>
      </c>
      <c r="AX71" s="2">
        <f t="shared" si="62"/>
        <v>0</v>
      </c>
      <c r="AY71" s="2">
        <f t="shared" si="62"/>
        <v>288646.58</v>
      </c>
      <c r="AZ71" s="2">
        <f t="shared" si="62"/>
        <v>0</v>
      </c>
      <c r="BA71" s="2">
        <f t="shared" si="62"/>
        <v>0</v>
      </c>
      <c r="BB71" s="2">
        <f t="shared" si="62"/>
        <v>0</v>
      </c>
      <c r="BC71" s="2">
        <f t="shared" si="62"/>
        <v>0</v>
      </c>
      <c r="BD71" s="2">
        <f t="shared" si="62"/>
        <v>0</v>
      </c>
      <c r="BE71" s="2">
        <f t="shared" si="62"/>
        <v>0</v>
      </c>
      <c r="BF71" s="2">
        <f t="shared" si="62"/>
        <v>0</v>
      </c>
      <c r="BG71" s="2">
        <f t="shared" si="62"/>
        <v>0</v>
      </c>
      <c r="BH71" s="2">
        <f t="shared" si="62"/>
        <v>0</v>
      </c>
      <c r="BI71" s="2">
        <f t="shared" si="62"/>
        <v>0</v>
      </c>
      <c r="BJ71" s="2">
        <f t="shared" si="62"/>
        <v>0</v>
      </c>
      <c r="BK71" s="2">
        <f t="shared" si="62"/>
        <v>0</v>
      </c>
      <c r="BL71" s="2">
        <f t="shared" si="62"/>
        <v>0</v>
      </c>
      <c r="BM71" s="2">
        <f t="shared" si="62"/>
        <v>0</v>
      </c>
      <c r="BN71" s="2">
        <f t="shared" si="62"/>
        <v>0</v>
      </c>
      <c r="BO71" s="2">
        <f t="shared" si="62"/>
        <v>0</v>
      </c>
      <c r="BP71" s="2">
        <f t="shared" si="62"/>
        <v>0</v>
      </c>
      <c r="BQ71" s="2">
        <f t="shared" si="62"/>
        <v>0</v>
      </c>
      <c r="BR71" s="2">
        <f t="shared" si="62"/>
        <v>0</v>
      </c>
      <c r="BS71" s="2">
        <f t="shared" si="62"/>
        <v>0</v>
      </c>
      <c r="BT71" s="2">
        <f t="shared" si="62"/>
        <v>0</v>
      </c>
      <c r="BU71" s="2">
        <f t="shared" si="62"/>
        <v>0</v>
      </c>
      <c r="BV71" s="2">
        <f t="shared" si="62"/>
        <v>0</v>
      </c>
      <c r="BW71" s="2">
        <f t="shared" si="62"/>
        <v>0</v>
      </c>
      <c r="BX71" s="2">
        <f t="shared" si="62"/>
        <v>0</v>
      </c>
      <c r="BY71" s="2">
        <f t="shared" si="62"/>
        <v>0</v>
      </c>
      <c r="BZ71" s="2">
        <f t="shared" si="62"/>
        <v>0</v>
      </c>
      <c r="CA71" s="2">
        <f t="shared" ref="CA71:DF71" si="63">CA114</f>
        <v>418846.01</v>
      </c>
      <c r="CB71" s="2">
        <f t="shared" si="63"/>
        <v>239280.26</v>
      </c>
      <c r="CC71" s="2">
        <f t="shared" si="63"/>
        <v>179565.75</v>
      </c>
      <c r="CD71" s="2">
        <f t="shared" si="63"/>
        <v>0</v>
      </c>
      <c r="CE71" s="2">
        <f t="shared" si="63"/>
        <v>288646.58</v>
      </c>
      <c r="CF71" s="2">
        <f t="shared" si="63"/>
        <v>288646.58</v>
      </c>
      <c r="CG71" s="2">
        <f t="shared" si="63"/>
        <v>0</v>
      </c>
      <c r="CH71" s="2">
        <f t="shared" si="63"/>
        <v>288646.58</v>
      </c>
      <c r="CI71" s="2">
        <f t="shared" si="63"/>
        <v>0</v>
      </c>
      <c r="CJ71" s="2">
        <f t="shared" si="63"/>
        <v>0</v>
      </c>
      <c r="CK71" s="2">
        <f t="shared" si="63"/>
        <v>0</v>
      </c>
      <c r="CL71" s="2">
        <f t="shared" si="63"/>
        <v>0</v>
      </c>
      <c r="CM71" s="2">
        <f t="shared" si="63"/>
        <v>0</v>
      </c>
      <c r="CN71" s="2">
        <f t="shared" si="63"/>
        <v>0</v>
      </c>
      <c r="CO71" s="2">
        <f t="shared" si="63"/>
        <v>0</v>
      </c>
      <c r="CP71" s="2">
        <f t="shared" si="63"/>
        <v>0</v>
      </c>
      <c r="CQ71" s="2">
        <f t="shared" si="63"/>
        <v>0</v>
      </c>
      <c r="CR71" s="2">
        <f t="shared" si="63"/>
        <v>0</v>
      </c>
      <c r="CS71" s="2">
        <f t="shared" si="63"/>
        <v>0</v>
      </c>
      <c r="CT71" s="2">
        <f t="shared" si="63"/>
        <v>0</v>
      </c>
      <c r="CU71" s="2">
        <f t="shared" si="63"/>
        <v>0</v>
      </c>
      <c r="CV71" s="2">
        <f t="shared" si="63"/>
        <v>0</v>
      </c>
      <c r="CW71" s="2">
        <f t="shared" si="63"/>
        <v>0</v>
      </c>
      <c r="CX71" s="2">
        <f t="shared" si="63"/>
        <v>0</v>
      </c>
      <c r="CY71" s="2">
        <f t="shared" si="63"/>
        <v>0</v>
      </c>
      <c r="CZ71" s="2">
        <f t="shared" si="63"/>
        <v>0</v>
      </c>
      <c r="DA71" s="2">
        <f t="shared" si="63"/>
        <v>0</v>
      </c>
      <c r="DB71" s="2">
        <f t="shared" si="63"/>
        <v>0</v>
      </c>
      <c r="DC71" s="2">
        <f t="shared" si="63"/>
        <v>0</v>
      </c>
      <c r="DD71" s="2">
        <f t="shared" si="63"/>
        <v>0</v>
      </c>
      <c r="DE71" s="2">
        <f t="shared" si="63"/>
        <v>0</v>
      </c>
      <c r="DF71" s="2">
        <f t="shared" si="63"/>
        <v>0</v>
      </c>
      <c r="DG71" s="3">
        <f t="shared" ref="DG71:EL71" si="64">DG114</f>
        <v>0</v>
      </c>
      <c r="DH71" s="3">
        <f t="shared" si="64"/>
        <v>0</v>
      </c>
      <c r="DI71" s="3">
        <f t="shared" si="64"/>
        <v>0</v>
      </c>
      <c r="DJ71" s="3">
        <f t="shared" si="64"/>
        <v>0</v>
      </c>
      <c r="DK71" s="3">
        <f t="shared" si="64"/>
        <v>0</v>
      </c>
      <c r="DL71" s="3">
        <f t="shared" si="64"/>
        <v>0</v>
      </c>
      <c r="DM71" s="3">
        <f t="shared" si="64"/>
        <v>0</v>
      </c>
      <c r="DN71" s="3">
        <f t="shared" si="64"/>
        <v>0</v>
      </c>
      <c r="DO71" s="3">
        <f t="shared" si="64"/>
        <v>0</v>
      </c>
      <c r="DP71" s="3">
        <f t="shared" si="64"/>
        <v>0</v>
      </c>
      <c r="DQ71" s="3">
        <f t="shared" si="64"/>
        <v>0</v>
      </c>
      <c r="DR71" s="3">
        <f t="shared" si="64"/>
        <v>0</v>
      </c>
      <c r="DS71" s="3">
        <f t="shared" si="64"/>
        <v>0</v>
      </c>
      <c r="DT71" s="3">
        <f t="shared" si="64"/>
        <v>0</v>
      </c>
      <c r="DU71" s="3">
        <f t="shared" si="64"/>
        <v>0</v>
      </c>
      <c r="DV71" s="3">
        <f t="shared" si="64"/>
        <v>0</v>
      </c>
      <c r="DW71" s="3">
        <f t="shared" si="64"/>
        <v>0</v>
      </c>
      <c r="DX71" s="3">
        <f t="shared" si="64"/>
        <v>0</v>
      </c>
      <c r="DY71" s="3">
        <f t="shared" si="64"/>
        <v>0</v>
      </c>
      <c r="DZ71" s="3">
        <f t="shared" si="64"/>
        <v>0</v>
      </c>
      <c r="EA71" s="3">
        <f t="shared" si="64"/>
        <v>0</v>
      </c>
      <c r="EB71" s="3">
        <f t="shared" si="64"/>
        <v>0</v>
      </c>
      <c r="EC71" s="3">
        <f t="shared" si="64"/>
        <v>0</v>
      </c>
      <c r="ED71" s="3">
        <f t="shared" si="64"/>
        <v>0</v>
      </c>
      <c r="EE71" s="3">
        <f t="shared" si="64"/>
        <v>0</v>
      </c>
      <c r="EF71" s="3">
        <f t="shared" si="64"/>
        <v>0</v>
      </c>
      <c r="EG71" s="3">
        <f t="shared" si="64"/>
        <v>0</v>
      </c>
      <c r="EH71" s="3">
        <f t="shared" si="64"/>
        <v>0</v>
      </c>
      <c r="EI71" s="3">
        <f t="shared" si="64"/>
        <v>0</v>
      </c>
      <c r="EJ71" s="3">
        <f t="shared" si="64"/>
        <v>0</v>
      </c>
      <c r="EK71" s="3">
        <f t="shared" si="64"/>
        <v>0</v>
      </c>
      <c r="EL71" s="3">
        <f t="shared" si="64"/>
        <v>0</v>
      </c>
      <c r="EM71" s="3">
        <f t="shared" ref="EM71:FR71" si="65">EM114</f>
        <v>0</v>
      </c>
      <c r="EN71" s="3">
        <f t="shared" si="65"/>
        <v>0</v>
      </c>
      <c r="EO71" s="3">
        <f t="shared" si="65"/>
        <v>0</v>
      </c>
      <c r="EP71" s="3">
        <f t="shared" si="65"/>
        <v>0</v>
      </c>
      <c r="EQ71" s="3">
        <f t="shared" si="65"/>
        <v>0</v>
      </c>
      <c r="ER71" s="3">
        <f t="shared" si="65"/>
        <v>0</v>
      </c>
      <c r="ES71" s="3">
        <f t="shared" si="65"/>
        <v>0</v>
      </c>
      <c r="ET71" s="3">
        <f t="shared" si="65"/>
        <v>0</v>
      </c>
      <c r="EU71" s="3">
        <f t="shared" si="65"/>
        <v>0</v>
      </c>
      <c r="EV71" s="3">
        <f t="shared" si="65"/>
        <v>0</v>
      </c>
      <c r="EW71" s="3">
        <f t="shared" si="65"/>
        <v>0</v>
      </c>
      <c r="EX71" s="3">
        <f t="shared" si="65"/>
        <v>0</v>
      </c>
      <c r="EY71" s="3">
        <f t="shared" si="65"/>
        <v>0</v>
      </c>
      <c r="EZ71" s="3">
        <f t="shared" si="65"/>
        <v>0</v>
      </c>
      <c r="FA71" s="3">
        <f t="shared" si="65"/>
        <v>0</v>
      </c>
      <c r="FB71" s="3">
        <f t="shared" si="65"/>
        <v>0</v>
      </c>
      <c r="FC71" s="3">
        <f t="shared" si="65"/>
        <v>0</v>
      </c>
      <c r="FD71" s="3">
        <f t="shared" si="65"/>
        <v>0</v>
      </c>
      <c r="FE71" s="3">
        <f t="shared" si="65"/>
        <v>0</v>
      </c>
      <c r="FF71" s="3">
        <f t="shared" si="65"/>
        <v>0</v>
      </c>
      <c r="FG71" s="3">
        <f t="shared" si="65"/>
        <v>0</v>
      </c>
      <c r="FH71" s="3">
        <f t="shared" si="65"/>
        <v>0</v>
      </c>
      <c r="FI71" s="3">
        <f t="shared" si="65"/>
        <v>0</v>
      </c>
      <c r="FJ71" s="3">
        <f t="shared" si="65"/>
        <v>0</v>
      </c>
      <c r="FK71" s="3">
        <f t="shared" si="65"/>
        <v>0</v>
      </c>
      <c r="FL71" s="3">
        <f t="shared" si="65"/>
        <v>0</v>
      </c>
      <c r="FM71" s="3">
        <f t="shared" si="65"/>
        <v>0</v>
      </c>
      <c r="FN71" s="3">
        <f t="shared" si="65"/>
        <v>0</v>
      </c>
      <c r="FO71" s="3">
        <f t="shared" si="65"/>
        <v>0</v>
      </c>
      <c r="FP71" s="3">
        <f t="shared" si="65"/>
        <v>0</v>
      </c>
      <c r="FQ71" s="3">
        <f t="shared" si="65"/>
        <v>0</v>
      </c>
      <c r="FR71" s="3">
        <f t="shared" si="65"/>
        <v>0</v>
      </c>
      <c r="FS71" s="3">
        <f t="shared" ref="FS71:GX71" si="66">FS114</f>
        <v>0</v>
      </c>
      <c r="FT71" s="3">
        <f t="shared" si="66"/>
        <v>0</v>
      </c>
      <c r="FU71" s="3">
        <f t="shared" si="66"/>
        <v>0</v>
      </c>
      <c r="FV71" s="3">
        <f t="shared" si="66"/>
        <v>0</v>
      </c>
      <c r="FW71" s="3">
        <f t="shared" si="66"/>
        <v>0</v>
      </c>
      <c r="FX71" s="3">
        <f t="shared" si="66"/>
        <v>0</v>
      </c>
      <c r="FY71" s="3">
        <f t="shared" si="66"/>
        <v>0</v>
      </c>
      <c r="FZ71" s="3">
        <f t="shared" si="66"/>
        <v>0</v>
      </c>
      <c r="GA71" s="3">
        <f t="shared" si="66"/>
        <v>0</v>
      </c>
      <c r="GB71" s="3">
        <f t="shared" si="66"/>
        <v>0</v>
      </c>
      <c r="GC71" s="3">
        <f t="shared" si="66"/>
        <v>0</v>
      </c>
      <c r="GD71" s="3">
        <f t="shared" si="66"/>
        <v>0</v>
      </c>
      <c r="GE71" s="3">
        <f t="shared" si="66"/>
        <v>0</v>
      </c>
      <c r="GF71" s="3">
        <f t="shared" si="66"/>
        <v>0</v>
      </c>
      <c r="GG71" s="3">
        <f t="shared" si="66"/>
        <v>0</v>
      </c>
      <c r="GH71" s="3">
        <f t="shared" si="66"/>
        <v>0</v>
      </c>
      <c r="GI71" s="3">
        <f t="shared" si="66"/>
        <v>0</v>
      </c>
      <c r="GJ71" s="3">
        <f t="shared" si="66"/>
        <v>0</v>
      </c>
      <c r="GK71" s="3">
        <f t="shared" si="66"/>
        <v>0</v>
      </c>
      <c r="GL71" s="3">
        <f t="shared" si="66"/>
        <v>0</v>
      </c>
      <c r="GM71" s="3">
        <f t="shared" si="66"/>
        <v>0</v>
      </c>
      <c r="GN71" s="3">
        <f t="shared" si="66"/>
        <v>0</v>
      </c>
      <c r="GO71" s="3">
        <f t="shared" si="66"/>
        <v>0</v>
      </c>
      <c r="GP71" s="3">
        <f t="shared" si="66"/>
        <v>0</v>
      </c>
      <c r="GQ71" s="3">
        <f t="shared" si="66"/>
        <v>0</v>
      </c>
      <c r="GR71" s="3">
        <f t="shared" si="66"/>
        <v>0</v>
      </c>
      <c r="GS71" s="3">
        <f t="shared" si="66"/>
        <v>0</v>
      </c>
      <c r="GT71" s="3">
        <f t="shared" si="66"/>
        <v>0</v>
      </c>
      <c r="GU71" s="3">
        <f t="shared" si="66"/>
        <v>0</v>
      </c>
      <c r="GV71" s="3">
        <f t="shared" si="66"/>
        <v>0</v>
      </c>
      <c r="GW71" s="3">
        <f t="shared" si="66"/>
        <v>0</v>
      </c>
      <c r="GX71" s="3">
        <f t="shared" si="66"/>
        <v>0</v>
      </c>
    </row>
    <row r="73" spans="1:245" x14ac:dyDescent="0.4">
      <c r="A73">
        <v>17</v>
      </c>
      <c r="B73">
        <v>1</v>
      </c>
      <c r="C73">
        <f>ROW(SmtRes!A26)</f>
        <v>26</v>
      </c>
      <c r="D73">
        <f>ROW(EtalonRes!A26)</f>
        <v>26</v>
      </c>
      <c r="E73" t="s">
        <v>127</v>
      </c>
      <c r="F73" t="s">
        <v>128</v>
      </c>
      <c r="G73" t="s">
        <v>129</v>
      </c>
      <c r="H73" t="s">
        <v>26</v>
      </c>
      <c r="I73">
        <f>ROUND((32.5)/100,9)</f>
        <v>0.32500000000000001</v>
      </c>
      <c r="J73">
        <v>0</v>
      </c>
      <c r="O73">
        <f t="shared" ref="O73:O112" si="67">ROUND(CP73,2)</f>
        <v>5293.45</v>
      </c>
      <c r="P73">
        <f t="shared" ref="P73:P112" si="68">ROUND(CQ73*I73,2)</f>
        <v>74.92</v>
      </c>
      <c r="Q73">
        <f t="shared" ref="Q73:Q112" si="69">ROUND(CR73*I73,2)</f>
        <v>253.67</v>
      </c>
      <c r="R73">
        <f t="shared" ref="R73:R112" si="70">ROUND(CS73*I73,2)</f>
        <v>142.4</v>
      </c>
      <c r="S73">
        <f t="shared" ref="S73:S112" si="71">ROUND(CT73*I73,2)</f>
        <v>4964.8599999999997</v>
      </c>
      <c r="T73">
        <f t="shared" ref="T73:T112" si="72">ROUND(CU73*I73,2)</f>
        <v>0</v>
      </c>
      <c r="U73">
        <f t="shared" ref="U73:U112" si="73">CV73*I73</f>
        <v>21.155745</v>
      </c>
      <c r="V73">
        <f t="shared" ref="V73:V112" si="74">CW73*I73</f>
        <v>0.41437499999999999</v>
      </c>
      <c r="W73">
        <f t="shared" ref="W73:W112" si="75">ROUND(CX73*I73,2)</f>
        <v>0</v>
      </c>
      <c r="X73">
        <f t="shared" ref="X73:X112" si="76">ROUND(CY73,2)</f>
        <v>5669.06</v>
      </c>
      <c r="Y73">
        <f t="shared" ref="Y73:Y112" si="77">ROUND(CZ73,2)</f>
        <v>3268.65</v>
      </c>
      <c r="AA73">
        <v>63957948</v>
      </c>
      <c r="AB73">
        <f t="shared" ref="AB73:AB112" si="78">ROUND((AC73+AD73+AF73),6)</f>
        <v>667.40279999999996</v>
      </c>
      <c r="AC73">
        <f t="shared" ref="AC73:AC112" si="79">ROUND((ES73),6)</f>
        <v>51</v>
      </c>
      <c r="AD73">
        <f>ROUND((((((ET73*1.25)*1.2))-(((EU73*1.25)*1.2)))+AE73),6)</f>
        <v>65.7</v>
      </c>
      <c r="AE73">
        <f>ROUND((((EU73*1.25)*1.2)),6)</f>
        <v>15.795</v>
      </c>
      <c r="AF73">
        <f>ROUND((((EV73*1.15)*1.2)),6)</f>
        <v>550.70280000000002</v>
      </c>
      <c r="AG73">
        <f t="shared" ref="AG73:AG112" si="80">ROUND((AP73),6)</f>
        <v>0</v>
      </c>
      <c r="AH73">
        <f>(((EW73*1.15)*1.2))</f>
        <v>65.0946</v>
      </c>
      <c r="AI73">
        <f>(((EX73*1.25)*1.2))</f>
        <v>1.2749999999999999</v>
      </c>
      <c r="AJ73">
        <f t="shared" ref="AJ73:AJ112" si="81">(AS73)</f>
        <v>0</v>
      </c>
      <c r="AK73">
        <v>493.86</v>
      </c>
      <c r="AL73">
        <v>51</v>
      </c>
      <c r="AM73">
        <v>43.8</v>
      </c>
      <c r="AN73">
        <v>10.53</v>
      </c>
      <c r="AO73">
        <v>399.06</v>
      </c>
      <c r="AP73">
        <v>0</v>
      </c>
      <c r="AQ73">
        <v>47.17</v>
      </c>
      <c r="AR73">
        <v>0.85</v>
      </c>
      <c r="AS73">
        <v>0</v>
      </c>
      <c r="AT73">
        <v>111</v>
      </c>
      <c r="AU73">
        <v>64</v>
      </c>
      <c r="AV73">
        <v>1</v>
      </c>
      <c r="AW73">
        <v>1</v>
      </c>
      <c r="AZ73">
        <v>1</v>
      </c>
      <c r="BA73">
        <v>27.74</v>
      </c>
      <c r="BB73">
        <v>11.88</v>
      </c>
      <c r="BC73">
        <v>4.5199999999999996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130</v>
      </c>
      <c r="BM73">
        <v>11001</v>
      </c>
      <c r="BN73">
        <v>0</v>
      </c>
      <c r="BO73" t="s">
        <v>128</v>
      </c>
      <c r="BP73">
        <v>1</v>
      </c>
      <c r="BQ73">
        <v>2</v>
      </c>
      <c r="BR73">
        <v>0</v>
      </c>
      <c r="BS73">
        <v>27.74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123</v>
      </c>
      <c r="CA73">
        <v>75</v>
      </c>
      <c r="CE73">
        <v>0</v>
      </c>
      <c r="CF73">
        <v>0</v>
      </c>
      <c r="CG73">
        <v>0</v>
      </c>
      <c r="CM73">
        <v>0</v>
      </c>
      <c r="CN73" t="s">
        <v>568</v>
      </c>
      <c r="CO73">
        <v>0</v>
      </c>
      <c r="CP73">
        <f t="shared" ref="CP73:CP112" si="82">(P73+Q73+S73)</f>
        <v>5293.45</v>
      </c>
      <c r="CQ73">
        <f t="shared" ref="CQ73:CQ112" si="83">AC73*BC73</f>
        <v>230.51999999999998</v>
      </c>
      <c r="CR73">
        <f t="shared" ref="CR73:CR112" si="84">AD73*BB73</f>
        <v>780.51600000000008</v>
      </c>
      <c r="CS73">
        <f t="shared" ref="CS73:CS112" si="85">AE73*BS73</f>
        <v>438.1533</v>
      </c>
      <c r="CT73">
        <f t="shared" ref="CT73:CT112" si="86">AF73*BA73</f>
        <v>15276.495671999999</v>
      </c>
      <c r="CU73">
        <f t="shared" ref="CU73:CU112" si="87">AG73</f>
        <v>0</v>
      </c>
      <c r="CV73">
        <f t="shared" ref="CV73:CV112" si="88">AH73</f>
        <v>65.0946</v>
      </c>
      <c r="CW73">
        <f t="shared" ref="CW73:CW112" si="89">AI73</f>
        <v>1.2749999999999999</v>
      </c>
      <c r="CX73">
        <f t="shared" ref="CX73:CX112" si="90">AJ73</f>
        <v>0</v>
      </c>
      <c r="CY73">
        <f t="shared" ref="CY73:CY112" si="91">(((S73+R73)*AT73)/100)</f>
        <v>5669.0585999999985</v>
      </c>
      <c r="CZ73">
        <f t="shared" ref="CZ73:CZ112" si="92">(((S73+R73)*AU73)/100)</f>
        <v>3268.6463999999996</v>
      </c>
      <c r="DC73" t="s">
        <v>3</v>
      </c>
      <c r="DD73" t="s">
        <v>3</v>
      </c>
      <c r="DE73" t="s">
        <v>69</v>
      </c>
      <c r="DF73" t="s">
        <v>69</v>
      </c>
      <c r="DG73" t="s">
        <v>70</v>
      </c>
      <c r="DH73" t="s">
        <v>3</v>
      </c>
      <c r="DI73" t="s">
        <v>70</v>
      </c>
      <c r="DJ73" t="s">
        <v>69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1005</v>
      </c>
      <c r="DV73" t="s">
        <v>26</v>
      </c>
      <c r="DW73" t="s">
        <v>26</v>
      </c>
      <c r="DX73">
        <v>100</v>
      </c>
      <c r="EE73">
        <v>55981427</v>
      </c>
      <c r="EF73">
        <v>2</v>
      </c>
      <c r="EG73" t="s">
        <v>28</v>
      </c>
      <c r="EH73">
        <v>0</v>
      </c>
      <c r="EI73" t="s">
        <v>3</v>
      </c>
      <c r="EJ73">
        <v>1</v>
      </c>
      <c r="EK73">
        <v>11001</v>
      </c>
      <c r="EL73" t="s">
        <v>47</v>
      </c>
      <c r="EM73" t="s">
        <v>131</v>
      </c>
      <c r="EO73" t="s">
        <v>73</v>
      </c>
      <c r="EQ73">
        <v>0</v>
      </c>
      <c r="ER73">
        <v>493.86</v>
      </c>
      <c r="ES73">
        <v>51</v>
      </c>
      <c r="ET73">
        <v>43.8</v>
      </c>
      <c r="EU73">
        <v>10.53</v>
      </c>
      <c r="EV73">
        <v>399.06</v>
      </c>
      <c r="EW73">
        <v>47.17</v>
      </c>
      <c r="EX73">
        <v>0.85</v>
      </c>
      <c r="EY73">
        <v>0</v>
      </c>
      <c r="FQ73">
        <v>0</v>
      </c>
      <c r="FR73">
        <f t="shared" ref="FR73:FR112" si="93">ROUND(IF(AND(BH73=3,BI73=3),P73,0),2)</f>
        <v>0</v>
      </c>
      <c r="FS73">
        <v>0</v>
      </c>
      <c r="FT73" t="s">
        <v>31</v>
      </c>
      <c r="FU73" t="s">
        <v>32</v>
      </c>
      <c r="FX73">
        <v>110.7</v>
      </c>
      <c r="FY73">
        <v>63.75</v>
      </c>
      <c r="GA73" t="s">
        <v>3</v>
      </c>
      <c r="GD73">
        <v>1</v>
      </c>
      <c r="GF73">
        <v>-1687695477</v>
      </c>
      <c r="GG73">
        <v>2</v>
      </c>
      <c r="GH73">
        <v>1</v>
      </c>
      <c r="GI73">
        <v>2</v>
      </c>
      <c r="GJ73">
        <v>0</v>
      </c>
      <c r="GK73">
        <v>0</v>
      </c>
      <c r="GL73">
        <f t="shared" ref="GL73:GL112" si="94">ROUND(IF(AND(BH73=3,BI73=3,FS73&lt;&gt;0),P73,0),2)</f>
        <v>0</v>
      </c>
      <c r="GM73">
        <f t="shared" ref="GM73:GM112" si="95">ROUND(O73+X73+Y73,2)+GX73</f>
        <v>14231.16</v>
      </c>
      <c r="GN73">
        <f t="shared" ref="GN73:GN112" si="96">IF(OR(BI73=0,BI73=1),ROUND(O73+X73+Y73,2),0)</f>
        <v>14231.16</v>
      </c>
      <c r="GO73">
        <f t="shared" ref="GO73:GO112" si="97">IF(BI73=2,ROUND(O73+X73+Y73,2),0)</f>
        <v>0</v>
      </c>
      <c r="GP73">
        <f t="shared" ref="GP73:GP112" si="98">IF(BI73=4,ROUND(O73+X73+Y73,2)+GX73,0)</f>
        <v>0</v>
      </c>
      <c r="GR73">
        <v>0</v>
      </c>
      <c r="GS73">
        <v>3</v>
      </c>
      <c r="GT73">
        <v>0</v>
      </c>
      <c r="GU73" t="s">
        <v>3</v>
      </c>
      <c r="GV73">
        <f t="shared" ref="GV73:GV112" si="99">ROUND((GT73),6)</f>
        <v>0</v>
      </c>
      <c r="GW73">
        <v>1</v>
      </c>
      <c r="GX73">
        <f t="shared" ref="GX73:GX112" si="100">ROUND(HC73*I73,2)</f>
        <v>0</v>
      </c>
      <c r="HA73">
        <v>0</v>
      </c>
      <c r="HB73">
        <v>0</v>
      </c>
      <c r="HC73">
        <f t="shared" ref="HC73:HC112" si="101">GV73*GW73</f>
        <v>0</v>
      </c>
      <c r="IK73">
        <v>0</v>
      </c>
    </row>
    <row r="74" spans="1:245" x14ac:dyDescent="0.4">
      <c r="A74">
        <v>18</v>
      </c>
      <c r="B74">
        <v>1</v>
      </c>
      <c r="C74">
        <v>24</v>
      </c>
      <c r="E74" t="s">
        <v>132</v>
      </c>
      <c r="F74" t="s">
        <v>133</v>
      </c>
      <c r="G74" t="s">
        <v>134</v>
      </c>
      <c r="H74" t="s">
        <v>67</v>
      </c>
      <c r="I74">
        <f>I73*J74</f>
        <v>33.15</v>
      </c>
      <c r="J74">
        <v>101.99999999999999</v>
      </c>
      <c r="O74">
        <f t="shared" si="67"/>
        <v>11330.75</v>
      </c>
      <c r="P74">
        <f t="shared" si="68"/>
        <v>11330.75</v>
      </c>
      <c r="Q74">
        <f t="shared" si="69"/>
        <v>0</v>
      </c>
      <c r="R74">
        <f t="shared" si="70"/>
        <v>0</v>
      </c>
      <c r="S74">
        <f t="shared" si="71"/>
        <v>0</v>
      </c>
      <c r="T74">
        <f t="shared" si="72"/>
        <v>0</v>
      </c>
      <c r="U74">
        <f t="shared" si="73"/>
        <v>0</v>
      </c>
      <c r="V74">
        <f t="shared" si="74"/>
        <v>0</v>
      </c>
      <c r="W74">
        <f t="shared" si="75"/>
        <v>0</v>
      </c>
      <c r="X74">
        <f t="shared" si="76"/>
        <v>0</v>
      </c>
      <c r="Y74">
        <f t="shared" si="77"/>
        <v>0</v>
      </c>
      <c r="AA74">
        <v>63957948</v>
      </c>
      <c r="AB74">
        <f t="shared" si="78"/>
        <v>131.97</v>
      </c>
      <c r="AC74">
        <f t="shared" si="79"/>
        <v>131.97</v>
      </c>
      <c r="AD74">
        <f>ROUND((((ET74)-(EU74))+AE74),6)</f>
        <v>0</v>
      </c>
      <c r="AE74">
        <f>ROUND((EU74),6)</f>
        <v>0</v>
      </c>
      <c r="AF74">
        <f>ROUND((EV74),6)</f>
        <v>0</v>
      </c>
      <c r="AG74">
        <f t="shared" si="80"/>
        <v>0</v>
      </c>
      <c r="AH74">
        <f>(EW74)</f>
        <v>0</v>
      </c>
      <c r="AI74">
        <f>(EX74)</f>
        <v>0</v>
      </c>
      <c r="AJ74">
        <f t="shared" si="81"/>
        <v>0</v>
      </c>
      <c r="AK74">
        <v>131.97</v>
      </c>
      <c r="AL74">
        <v>131.97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111</v>
      </c>
      <c r="AU74">
        <v>64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2.59</v>
      </c>
      <c r="BD74" t="s">
        <v>3</v>
      </c>
      <c r="BE74" t="s">
        <v>3</v>
      </c>
      <c r="BF74" t="s">
        <v>3</v>
      </c>
      <c r="BG74" t="s">
        <v>3</v>
      </c>
      <c r="BH74">
        <v>3</v>
      </c>
      <c r="BI74">
        <v>1</v>
      </c>
      <c r="BJ74" t="s">
        <v>135</v>
      </c>
      <c r="BM74">
        <v>11001</v>
      </c>
      <c r="BN74">
        <v>0</v>
      </c>
      <c r="BO74" t="s">
        <v>133</v>
      </c>
      <c r="BP74">
        <v>1</v>
      </c>
      <c r="BQ74">
        <v>2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123</v>
      </c>
      <c r="CA74">
        <v>75</v>
      </c>
      <c r="CE74">
        <v>0</v>
      </c>
      <c r="CF74">
        <v>0</v>
      </c>
      <c r="CG74">
        <v>0</v>
      </c>
      <c r="CM74">
        <v>0</v>
      </c>
      <c r="CN74" t="s">
        <v>3</v>
      </c>
      <c r="CO74">
        <v>0</v>
      </c>
      <c r="CP74">
        <f t="shared" si="82"/>
        <v>11330.75</v>
      </c>
      <c r="CQ74">
        <f t="shared" si="83"/>
        <v>341.8023</v>
      </c>
      <c r="CR74">
        <f t="shared" si="84"/>
        <v>0</v>
      </c>
      <c r="CS74">
        <f t="shared" si="85"/>
        <v>0</v>
      </c>
      <c r="CT74">
        <f t="shared" si="86"/>
        <v>0</v>
      </c>
      <c r="CU74">
        <f t="shared" si="87"/>
        <v>0</v>
      </c>
      <c r="CV74">
        <f t="shared" si="88"/>
        <v>0</v>
      </c>
      <c r="CW74">
        <f t="shared" si="89"/>
        <v>0</v>
      </c>
      <c r="CX74">
        <f t="shared" si="90"/>
        <v>0</v>
      </c>
      <c r="CY74">
        <f t="shared" si="91"/>
        <v>0</v>
      </c>
      <c r="CZ74">
        <f t="shared" si="92"/>
        <v>0</v>
      </c>
      <c r="DC74" t="s">
        <v>3</v>
      </c>
      <c r="DD74" t="s">
        <v>3</v>
      </c>
      <c r="DE74" t="s">
        <v>3</v>
      </c>
      <c r="DF74" t="s">
        <v>3</v>
      </c>
      <c r="DG74" t="s">
        <v>3</v>
      </c>
      <c r="DH74" t="s">
        <v>3</v>
      </c>
      <c r="DI74" t="s">
        <v>3</v>
      </c>
      <c r="DJ74" t="s">
        <v>3</v>
      </c>
      <c r="DK74" t="s">
        <v>3</v>
      </c>
      <c r="DL74" t="s">
        <v>3</v>
      </c>
      <c r="DM74" t="s">
        <v>3</v>
      </c>
      <c r="DN74">
        <v>0</v>
      </c>
      <c r="DO74">
        <v>0</v>
      </c>
      <c r="DP74">
        <v>1</v>
      </c>
      <c r="DQ74">
        <v>1</v>
      </c>
      <c r="DU74">
        <v>1005</v>
      </c>
      <c r="DV74" t="s">
        <v>67</v>
      </c>
      <c r="DW74" t="s">
        <v>67</v>
      </c>
      <c r="DX74">
        <v>1</v>
      </c>
      <c r="EE74">
        <v>55981427</v>
      </c>
      <c r="EF74">
        <v>2</v>
      </c>
      <c r="EG74" t="s">
        <v>28</v>
      </c>
      <c r="EH74">
        <v>0</v>
      </c>
      <c r="EI74" t="s">
        <v>3</v>
      </c>
      <c r="EJ74">
        <v>1</v>
      </c>
      <c r="EK74">
        <v>11001</v>
      </c>
      <c r="EL74" t="s">
        <v>47</v>
      </c>
      <c r="EM74" t="s">
        <v>131</v>
      </c>
      <c r="EO74" t="s">
        <v>3</v>
      </c>
      <c r="EQ74">
        <v>0</v>
      </c>
      <c r="ER74">
        <v>131.97</v>
      </c>
      <c r="ES74">
        <v>131.97</v>
      </c>
      <c r="ET74">
        <v>0</v>
      </c>
      <c r="EU74">
        <v>0</v>
      </c>
      <c r="EV74">
        <v>0</v>
      </c>
      <c r="EW74">
        <v>0</v>
      </c>
      <c r="EX74">
        <v>0</v>
      </c>
      <c r="FQ74">
        <v>0</v>
      </c>
      <c r="FR74">
        <f t="shared" si="93"/>
        <v>0</v>
      </c>
      <c r="FS74">
        <v>0</v>
      </c>
      <c r="FT74" t="s">
        <v>31</v>
      </c>
      <c r="FU74" t="s">
        <v>32</v>
      </c>
      <c r="FX74">
        <v>110.7</v>
      </c>
      <c r="FY74">
        <v>63.75</v>
      </c>
      <c r="GA74" t="s">
        <v>3</v>
      </c>
      <c r="GD74">
        <v>1</v>
      </c>
      <c r="GF74">
        <v>1715591283</v>
      </c>
      <c r="GG74">
        <v>2</v>
      </c>
      <c r="GH74">
        <v>1</v>
      </c>
      <c r="GI74">
        <v>2</v>
      </c>
      <c r="GJ74">
        <v>0</v>
      </c>
      <c r="GK74">
        <v>0</v>
      </c>
      <c r="GL74">
        <f t="shared" si="94"/>
        <v>0</v>
      </c>
      <c r="GM74">
        <f t="shared" si="95"/>
        <v>11330.75</v>
      </c>
      <c r="GN74">
        <f t="shared" si="96"/>
        <v>11330.75</v>
      </c>
      <c r="GO74">
        <f t="shared" si="97"/>
        <v>0</v>
      </c>
      <c r="GP74">
        <f t="shared" si="98"/>
        <v>0</v>
      </c>
      <c r="GR74">
        <v>0</v>
      </c>
      <c r="GS74">
        <v>3</v>
      </c>
      <c r="GT74">
        <v>0</v>
      </c>
      <c r="GU74" t="s">
        <v>3</v>
      </c>
      <c r="GV74">
        <f t="shared" si="99"/>
        <v>0</v>
      </c>
      <c r="GW74">
        <v>1</v>
      </c>
      <c r="GX74">
        <f t="shared" si="100"/>
        <v>0</v>
      </c>
      <c r="HA74">
        <v>0</v>
      </c>
      <c r="HB74">
        <v>0</v>
      </c>
      <c r="HC74">
        <f t="shared" si="101"/>
        <v>0</v>
      </c>
      <c r="IK74">
        <v>0</v>
      </c>
    </row>
    <row r="75" spans="1:245" x14ac:dyDescent="0.4">
      <c r="A75">
        <v>17</v>
      </c>
      <c r="B75">
        <v>1</v>
      </c>
      <c r="C75">
        <f>ROW(SmtRes!A33)</f>
        <v>33</v>
      </c>
      <c r="D75">
        <f>ROW(EtalonRes!A38)</f>
        <v>38</v>
      </c>
      <c r="E75" t="s">
        <v>136</v>
      </c>
      <c r="F75" t="s">
        <v>137</v>
      </c>
      <c r="G75" t="s">
        <v>138</v>
      </c>
      <c r="H75" t="s">
        <v>54</v>
      </c>
      <c r="I75">
        <f>ROUND((22.8)/100,9)</f>
        <v>0.22800000000000001</v>
      </c>
      <c r="J75">
        <v>0</v>
      </c>
      <c r="O75">
        <f t="shared" si="67"/>
        <v>603.39</v>
      </c>
      <c r="P75">
        <f t="shared" si="68"/>
        <v>59.77</v>
      </c>
      <c r="Q75">
        <f t="shared" si="69"/>
        <v>8.41</v>
      </c>
      <c r="R75">
        <f t="shared" si="70"/>
        <v>3.98</v>
      </c>
      <c r="S75">
        <f t="shared" si="71"/>
        <v>535.21</v>
      </c>
      <c r="T75">
        <f t="shared" si="72"/>
        <v>0</v>
      </c>
      <c r="U75">
        <f t="shared" si="73"/>
        <v>2.1017951999999998</v>
      </c>
      <c r="V75">
        <f t="shared" si="74"/>
        <v>1.3679999999999999E-2</v>
      </c>
      <c r="W75">
        <f t="shared" si="75"/>
        <v>0</v>
      </c>
      <c r="X75">
        <f t="shared" si="76"/>
        <v>598.5</v>
      </c>
      <c r="Y75">
        <f t="shared" si="77"/>
        <v>345.08</v>
      </c>
      <c r="AA75">
        <v>63957948</v>
      </c>
      <c r="AB75">
        <f t="shared" si="78"/>
        <v>161.45660000000001</v>
      </c>
      <c r="AC75">
        <f t="shared" si="79"/>
        <v>73.64</v>
      </c>
      <c r="AD75">
        <f>ROUND((((((ET75*1.25)*1.2))-(((EU75*1.25)*1.2)))+AE75),6)</f>
        <v>3.1949999999999998</v>
      </c>
      <c r="AE75">
        <f>ROUND((((EU75*1.25)*1.2)),6)</f>
        <v>0.63</v>
      </c>
      <c r="AF75">
        <f>ROUND((((EV75*1.15)*1.2)),6)</f>
        <v>84.621600000000001</v>
      </c>
      <c r="AG75">
        <f t="shared" si="80"/>
        <v>0</v>
      </c>
      <c r="AH75">
        <f>(((EW75*1.15)*1.2))</f>
        <v>9.218399999999999</v>
      </c>
      <c r="AI75">
        <f>(((EX75*1.25)*1.2))</f>
        <v>0.06</v>
      </c>
      <c r="AJ75">
        <f t="shared" si="81"/>
        <v>0</v>
      </c>
      <c r="AK75">
        <v>137.09</v>
      </c>
      <c r="AL75">
        <v>73.64</v>
      </c>
      <c r="AM75">
        <v>2.13</v>
      </c>
      <c r="AN75">
        <v>0.42</v>
      </c>
      <c r="AO75">
        <v>61.32</v>
      </c>
      <c r="AP75">
        <v>0</v>
      </c>
      <c r="AQ75">
        <v>6.68</v>
      </c>
      <c r="AR75">
        <v>0.04</v>
      </c>
      <c r="AS75">
        <v>0</v>
      </c>
      <c r="AT75">
        <v>111</v>
      </c>
      <c r="AU75">
        <v>64</v>
      </c>
      <c r="AV75">
        <v>1</v>
      </c>
      <c r="AW75">
        <v>1</v>
      </c>
      <c r="AZ75">
        <v>1</v>
      </c>
      <c r="BA75">
        <v>27.74</v>
      </c>
      <c r="BB75">
        <v>11.54</v>
      </c>
      <c r="BC75">
        <v>3.56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139</v>
      </c>
      <c r="BM75">
        <v>11001</v>
      </c>
      <c r="BN75">
        <v>0</v>
      </c>
      <c r="BO75" t="s">
        <v>137</v>
      </c>
      <c r="BP75">
        <v>1</v>
      </c>
      <c r="BQ75">
        <v>2</v>
      </c>
      <c r="BR75">
        <v>0</v>
      </c>
      <c r="BS75">
        <v>27.74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123</v>
      </c>
      <c r="CA75">
        <v>75</v>
      </c>
      <c r="CE75">
        <v>0</v>
      </c>
      <c r="CF75">
        <v>0</v>
      </c>
      <c r="CG75">
        <v>0</v>
      </c>
      <c r="CM75">
        <v>0</v>
      </c>
      <c r="CN75" t="s">
        <v>568</v>
      </c>
      <c r="CO75">
        <v>0</v>
      </c>
      <c r="CP75">
        <f t="shared" si="82"/>
        <v>603.3900000000001</v>
      </c>
      <c r="CQ75">
        <f t="shared" si="83"/>
        <v>262.15840000000003</v>
      </c>
      <c r="CR75">
        <f t="shared" si="84"/>
        <v>36.870299999999993</v>
      </c>
      <c r="CS75">
        <f t="shared" si="85"/>
        <v>17.476199999999999</v>
      </c>
      <c r="CT75">
        <f t="shared" si="86"/>
        <v>2347.4031839999998</v>
      </c>
      <c r="CU75">
        <f t="shared" si="87"/>
        <v>0</v>
      </c>
      <c r="CV75">
        <f t="shared" si="88"/>
        <v>9.218399999999999</v>
      </c>
      <c r="CW75">
        <f t="shared" si="89"/>
        <v>0.06</v>
      </c>
      <c r="CX75">
        <f t="shared" si="90"/>
        <v>0</v>
      </c>
      <c r="CY75">
        <f t="shared" si="91"/>
        <v>598.5009</v>
      </c>
      <c r="CZ75">
        <f t="shared" si="92"/>
        <v>345.08160000000004</v>
      </c>
      <c r="DC75" t="s">
        <v>3</v>
      </c>
      <c r="DD75" t="s">
        <v>3</v>
      </c>
      <c r="DE75" t="s">
        <v>69</v>
      </c>
      <c r="DF75" t="s">
        <v>69</v>
      </c>
      <c r="DG75" t="s">
        <v>70</v>
      </c>
      <c r="DH75" t="s">
        <v>3</v>
      </c>
      <c r="DI75" t="s">
        <v>70</v>
      </c>
      <c r="DJ75" t="s">
        <v>69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1003</v>
      </c>
      <c r="DV75" t="s">
        <v>54</v>
      </c>
      <c r="DW75" t="s">
        <v>54</v>
      </c>
      <c r="DX75">
        <v>100</v>
      </c>
      <c r="EE75">
        <v>55981427</v>
      </c>
      <c r="EF75">
        <v>2</v>
      </c>
      <c r="EG75" t="s">
        <v>28</v>
      </c>
      <c r="EH75">
        <v>0</v>
      </c>
      <c r="EI75" t="s">
        <v>3</v>
      </c>
      <c r="EJ75">
        <v>1</v>
      </c>
      <c r="EK75">
        <v>11001</v>
      </c>
      <c r="EL75" t="s">
        <v>47</v>
      </c>
      <c r="EM75" t="s">
        <v>131</v>
      </c>
      <c r="EO75" t="s">
        <v>73</v>
      </c>
      <c r="EQ75">
        <v>0</v>
      </c>
      <c r="ER75">
        <v>137.09</v>
      </c>
      <c r="ES75">
        <v>73.64</v>
      </c>
      <c r="ET75">
        <v>2.13</v>
      </c>
      <c r="EU75">
        <v>0.42</v>
      </c>
      <c r="EV75">
        <v>61.32</v>
      </c>
      <c r="EW75">
        <v>6.68</v>
      </c>
      <c r="EX75">
        <v>0.04</v>
      </c>
      <c r="EY75">
        <v>0</v>
      </c>
      <c r="FQ75">
        <v>0</v>
      </c>
      <c r="FR75">
        <f t="shared" si="93"/>
        <v>0</v>
      </c>
      <c r="FS75">
        <v>0</v>
      </c>
      <c r="FT75" t="s">
        <v>31</v>
      </c>
      <c r="FU75" t="s">
        <v>32</v>
      </c>
      <c r="FX75">
        <v>110.7</v>
      </c>
      <c r="FY75">
        <v>63.75</v>
      </c>
      <c r="GA75" t="s">
        <v>3</v>
      </c>
      <c r="GD75">
        <v>1</v>
      </c>
      <c r="GF75">
        <v>-1404287246</v>
      </c>
      <c r="GG75">
        <v>2</v>
      </c>
      <c r="GH75">
        <v>1</v>
      </c>
      <c r="GI75">
        <v>2</v>
      </c>
      <c r="GJ75">
        <v>0</v>
      </c>
      <c r="GK75">
        <v>0</v>
      </c>
      <c r="GL75">
        <f t="shared" si="94"/>
        <v>0</v>
      </c>
      <c r="GM75">
        <f t="shared" si="95"/>
        <v>1546.97</v>
      </c>
      <c r="GN75">
        <f t="shared" si="96"/>
        <v>1546.97</v>
      </c>
      <c r="GO75">
        <f t="shared" si="97"/>
        <v>0</v>
      </c>
      <c r="GP75">
        <f t="shared" si="98"/>
        <v>0</v>
      </c>
      <c r="GR75">
        <v>0</v>
      </c>
      <c r="GS75">
        <v>3</v>
      </c>
      <c r="GT75">
        <v>0</v>
      </c>
      <c r="GU75" t="s">
        <v>3</v>
      </c>
      <c r="GV75">
        <f t="shared" si="99"/>
        <v>0</v>
      </c>
      <c r="GW75">
        <v>1</v>
      </c>
      <c r="GX75">
        <f t="shared" si="100"/>
        <v>0</v>
      </c>
      <c r="HA75">
        <v>0</v>
      </c>
      <c r="HB75">
        <v>0</v>
      </c>
      <c r="HC75">
        <f t="shared" si="101"/>
        <v>0</v>
      </c>
      <c r="IK75">
        <v>0</v>
      </c>
    </row>
    <row r="76" spans="1:245" x14ac:dyDescent="0.4">
      <c r="A76">
        <v>18</v>
      </c>
      <c r="B76">
        <v>1</v>
      </c>
      <c r="C76">
        <v>33</v>
      </c>
      <c r="E76" t="s">
        <v>140</v>
      </c>
      <c r="F76" t="s">
        <v>141</v>
      </c>
      <c r="G76" t="s">
        <v>142</v>
      </c>
      <c r="H76" t="s">
        <v>143</v>
      </c>
      <c r="I76">
        <f>I75*J76</f>
        <v>23.027999999999999</v>
      </c>
      <c r="J76">
        <v>100.99999999999999</v>
      </c>
      <c r="O76">
        <f t="shared" si="67"/>
        <v>1463.43</v>
      </c>
      <c r="P76">
        <f t="shared" si="68"/>
        <v>1463.43</v>
      </c>
      <c r="Q76">
        <f t="shared" si="69"/>
        <v>0</v>
      </c>
      <c r="R76">
        <f t="shared" si="70"/>
        <v>0</v>
      </c>
      <c r="S76">
        <f t="shared" si="71"/>
        <v>0</v>
      </c>
      <c r="T76">
        <f t="shared" si="72"/>
        <v>0</v>
      </c>
      <c r="U76">
        <f t="shared" si="73"/>
        <v>0</v>
      </c>
      <c r="V76">
        <f t="shared" si="74"/>
        <v>0</v>
      </c>
      <c r="W76">
        <f t="shared" si="75"/>
        <v>0</v>
      </c>
      <c r="X76">
        <f t="shared" si="76"/>
        <v>0</v>
      </c>
      <c r="Y76">
        <f t="shared" si="77"/>
        <v>0</v>
      </c>
      <c r="AA76">
        <v>63957948</v>
      </c>
      <c r="AB76">
        <f t="shared" si="78"/>
        <v>20.5</v>
      </c>
      <c r="AC76">
        <f t="shared" si="79"/>
        <v>20.5</v>
      </c>
      <c r="AD76">
        <f>ROUND((((ET76)-(EU76))+AE76),6)</f>
        <v>0</v>
      </c>
      <c r="AE76">
        <f>ROUND((EU76),6)</f>
        <v>0</v>
      </c>
      <c r="AF76">
        <f>ROUND((EV76),6)</f>
        <v>0</v>
      </c>
      <c r="AG76">
        <f t="shared" si="80"/>
        <v>0</v>
      </c>
      <c r="AH76">
        <f>(EW76)</f>
        <v>0</v>
      </c>
      <c r="AI76">
        <f>(EX76)</f>
        <v>0</v>
      </c>
      <c r="AJ76">
        <f t="shared" si="81"/>
        <v>0</v>
      </c>
      <c r="AK76">
        <v>20.5</v>
      </c>
      <c r="AL76">
        <v>20.5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111</v>
      </c>
      <c r="AU76">
        <v>64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3.1</v>
      </c>
      <c r="BD76" t="s">
        <v>3</v>
      </c>
      <c r="BE76" t="s">
        <v>3</v>
      </c>
      <c r="BF76" t="s">
        <v>3</v>
      </c>
      <c r="BG76" t="s">
        <v>3</v>
      </c>
      <c r="BH76">
        <v>3</v>
      </c>
      <c r="BI76">
        <v>1</v>
      </c>
      <c r="BJ76" t="s">
        <v>144</v>
      </c>
      <c r="BM76">
        <v>11001</v>
      </c>
      <c r="BN76">
        <v>0</v>
      </c>
      <c r="BO76" t="s">
        <v>141</v>
      </c>
      <c r="BP76">
        <v>1</v>
      </c>
      <c r="BQ76">
        <v>2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123</v>
      </c>
      <c r="CA76">
        <v>75</v>
      </c>
      <c r="CE76">
        <v>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 t="shared" si="82"/>
        <v>1463.43</v>
      </c>
      <c r="CQ76">
        <f t="shared" si="83"/>
        <v>63.550000000000004</v>
      </c>
      <c r="CR76">
        <f t="shared" si="84"/>
        <v>0</v>
      </c>
      <c r="CS76">
        <f t="shared" si="85"/>
        <v>0</v>
      </c>
      <c r="CT76">
        <f t="shared" si="86"/>
        <v>0</v>
      </c>
      <c r="CU76">
        <f t="shared" si="87"/>
        <v>0</v>
      </c>
      <c r="CV76">
        <f t="shared" si="88"/>
        <v>0</v>
      </c>
      <c r="CW76">
        <f t="shared" si="89"/>
        <v>0</v>
      </c>
      <c r="CX76">
        <f t="shared" si="90"/>
        <v>0</v>
      </c>
      <c r="CY76">
        <f t="shared" si="91"/>
        <v>0</v>
      </c>
      <c r="CZ76">
        <f t="shared" si="92"/>
        <v>0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0</v>
      </c>
      <c r="DO76">
        <v>0</v>
      </c>
      <c r="DP76">
        <v>1</v>
      </c>
      <c r="DQ76">
        <v>1</v>
      </c>
      <c r="DU76">
        <v>1003</v>
      </c>
      <c r="DV76" t="s">
        <v>143</v>
      </c>
      <c r="DW76" t="s">
        <v>143</v>
      </c>
      <c r="DX76">
        <v>1</v>
      </c>
      <c r="EE76">
        <v>55981427</v>
      </c>
      <c r="EF76">
        <v>2</v>
      </c>
      <c r="EG76" t="s">
        <v>28</v>
      </c>
      <c r="EH76">
        <v>0</v>
      </c>
      <c r="EI76" t="s">
        <v>3</v>
      </c>
      <c r="EJ76">
        <v>1</v>
      </c>
      <c r="EK76">
        <v>11001</v>
      </c>
      <c r="EL76" t="s">
        <v>47</v>
      </c>
      <c r="EM76" t="s">
        <v>131</v>
      </c>
      <c r="EO76" t="s">
        <v>3</v>
      </c>
      <c r="EQ76">
        <v>0</v>
      </c>
      <c r="ER76">
        <v>20.5</v>
      </c>
      <c r="ES76">
        <v>20.5</v>
      </c>
      <c r="ET76">
        <v>0</v>
      </c>
      <c r="EU76">
        <v>0</v>
      </c>
      <c r="EV76">
        <v>0</v>
      </c>
      <c r="EW76">
        <v>0</v>
      </c>
      <c r="EX76">
        <v>0</v>
      </c>
      <c r="FQ76">
        <v>0</v>
      </c>
      <c r="FR76">
        <f t="shared" si="93"/>
        <v>0</v>
      </c>
      <c r="FS76">
        <v>0</v>
      </c>
      <c r="FT76" t="s">
        <v>31</v>
      </c>
      <c r="FU76" t="s">
        <v>32</v>
      </c>
      <c r="FX76">
        <v>110.7</v>
      </c>
      <c r="FY76">
        <v>63.75</v>
      </c>
      <c r="GA76" t="s">
        <v>3</v>
      </c>
      <c r="GD76">
        <v>1</v>
      </c>
      <c r="GF76">
        <v>1244447769</v>
      </c>
      <c r="GG76">
        <v>2</v>
      </c>
      <c r="GH76">
        <v>1</v>
      </c>
      <c r="GI76">
        <v>2</v>
      </c>
      <c r="GJ76">
        <v>0</v>
      </c>
      <c r="GK76">
        <v>0</v>
      </c>
      <c r="GL76">
        <f t="shared" si="94"/>
        <v>0</v>
      </c>
      <c r="GM76">
        <f t="shared" si="95"/>
        <v>1463.43</v>
      </c>
      <c r="GN76">
        <f t="shared" si="96"/>
        <v>1463.43</v>
      </c>
      <c r="GO76">
        <f t="shared" si="97"/>
        <v>0</v>
      </c>
      <c r="GP76">
        <f t="shared" si="98"/>
        <v>0</v>
      </c>
      <c r="GR76">
        <v>0</v>
      </c>
      <c r="GS76">
        <v>3</v>
      </c>
      <c r="GT76">
        <v>0</v>
      </c>
      <c r="GU76" t="s">
        <v>3</v>
      </c>
      <c r="GV76">
        <f t="shared" si="99"/>
        <v>0</v>
      </c>
      <c r="GW76">
        <v>1</v>
      </c>
      <c r="GX76">
        <f t="shared" si="100"/>
        <v>0</v>
      </c>
      <c r="HA76">
        <v>0</v>
      </c>
      <c r="HB76">
        <v>0</v>
      </c>
      <c r="HC76">
        <f t="shared" si="101"/>
        <v>0</v>
      </c>
      <c r="IK76">
        <v>0</v>
      </c>
    </row>
    <row r="77" spans="1:245" x14ac:dyDescent="0.4">
      <c r="A77">
        <v>17</v>
      </c>
      <c r="B77">
        <v>1</v>
      </c>
      <c r="C77">
        <f>ROW(SmtRes!A40)</f>
        <v>40</v>
      </c>
      <c r="D77">
        <f>ROW(EtalonRes!A47)</f>
        <v>47</v>
      </c>
      <c r="E77" t="s">
        <v>145</v>
      </c>
      <c r="F77" t="s">
        <v>146</v>
      </c>
      <c r="G77" t="s">
        <v>147</v>
      </c>
      <c r="H77" t="s">
        <v>26</v>
      </c>
      <c r="I77">
        <f>ROUND((32.5)/100,9)</f>
        <v>0.32500000000000001</v>
      </c>
      <c r="J77">
        <v>0</v>
      </c>
      <c r="O77">
        <f t="shared" si="67"/>
        <v>3644.42</v>
      </c>
      <c r="P77">
        <f t="shared" si="68"/>
        <v>0</v>
      </c>
      <c r="Q77">
        <f t="shared" si="69"/>
        <v>51.6</v>
      </c>
      <c r="R77">
        <f t="shared" si="70"/>
        <v>21.91</v>
      </c>
      <c r="S77">
        <f t="shared" si="71"/>
        <v>3592.82</v>
      </c>
      <c r="T77">
        <f t="shared" si="72"/>
        <v>0</v>
      </c>
      <c r="U77">
        <f t="shared" si="73"/>
        <v>11.678939999999999</v>
      </c>
      <c r="V77">
        <f t="shared" si="74"/>
        <v>6.8250000000000005E-2</v>
      </c>
      <c r="W77">
        <f t="shared" si="75"/>
        <v>0</v>
      </c>
      <c r="X77">
        <f t="shared" si="76"/>
        <v>3433.99</v>
      </c>
      <c r="Y77">
        <f t="shared" si="77"/>
        <v>1698.92</v>
      </c>
      <c r="AA77">
        <v>63957948</v>
      </c>
      <c r="AB77">
        <f t="shared" si="78"/>
        <v>412.6164</v>
      </c>
      <c r="AC77">
        <f t="shared" si="79"/>
        <v>0</v>
      </c>
      <c r="AD77">
        <f>ROUND((((((ET77*1.25)*1.2))-(((EU77*1.25)*1.2)))+AE77),6)</f>
        <v>14.1</v>
      </c>
      <c r="AE77">
        <f>ROUND((((EU77*1.25)*1.2)),6)</f>
        <v>2.4300000000000002</v>
      </c>
      <c r="AF77">
        <f>ROUND((((EV77*1.15)*1.2)),6)</f>
        <v>398.51639999999998</v>
      </c>
      <c r="AG77">
        <f t="shared" si="80"/>
        <v>0</v>
      </c>
      <c r="AH77">
        <f>(((EW77*1.15)*1.2))</f>
        <v>35.935199999999995</v>
      </c>
      <c r="AI77">
        <f>(((EX77*1.25)*1.2))</f>
        <v>0.21000000000000002</v>
      </c>
      <c r="AJ77">
        <f t="shared" si="81"/>
        <v>0</v>
      </c>
      <c r="AK77">
        <v>298.18</v>
      </c>
      <c r="AL77">
        <v>0</v>
      </c>
      <c r="AM77">
        <v>9.4</v>
      </c>
      <c r="AN77">
        <v>1.62</v>
      </c>
      <c r="AO77">
        <v>288.77999999999997</v>
      </c>
      <c r="AP77">
        <v>0</v>
      </c>
      <c r="AQ77">
        <v>26.04</v>
      </c>
      <c r="AR77">
        <v>0.14000000000000001</v>
      </c>
      <c r="AS77">
        <v>0</v>
      </c>
      <c r="AT77">
        <v>95</v>
      </c>
      <c r="AU77">
        <v>47</v>
      </c>
      <c r="AV77">
        <v>1</v>
      </c>
      <c r="AW77">
        <v>1</v>
      </c>
      <c r="AZ77">
        <v>1</v>
      </c>
      <c r="BA77">
        <v>27.74</v>
      </c>
      <c r="BB77">
        <v>11.26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148</v>
      </c>
      <c r="BM77">
        <v>15001</v>
      </c>
      <c r="BN77">
        <v>0</v>
      </c>
      <c r="BO77" t="s">
        <v>146</v>
      </c>
      <c r="BP77">
        <v>1</v>
      </c>
      <c r="BQ77">
        <v>2</v>
      </c>
      <c r="BR77">
        <v>0</v>
      </c>
      <c r="BS77">
        <v>27.74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105</v>
      </c>
      <c r="CA77">
        <v>55</v>
      </c>
      <c r="CE77">
        <v>0</v>
      </c>
      <c r="CF77">
        <v>0</v>
      </c>
      <c r="CG77">
        <v>0</v>
      </c>
      <c r="CM77">
        <v>0</v>
      </c>
      <c r="CN77" t="s">
        <v>568</v>
      </c>
      <c r="CO77">
        <v>0</v>
      </c>
      <c r="CP77">
        <f t="shared" si="82"/>
        <v>3644.42</v>
      </c>
      <c r="CQ77">
        <f t="shared" si="83"/>
        <v>0</v>
      </c>
      <c r="CR77">
        <f t="shared" si="84"/>
        <v>158.76599999999999</v>
      </c>
      <c r="CS77">
        <f t="shared" si="85"/>
        <v>67.408199999999994</v>
      </c>
      <c r="CT77">
        <f t="shared" si="86"/>
        <v>11054.844936</v>
      </c>
      <c r="CU77">
        <f t="shared" si="87"/>
        <v>0</v>
      </c>
      <c r="CV77">
        <f t="shared" si="88"/>
        <v>35.935199999999995</v>
      </c>
      <c r="CW77">
        <f t="shared" si="89"/>
        <v>0.21000000000000002</v>
      </c>
      <c r="CX77">
        <f t="shared" si="90"/>
        <v>0</v>
      </c>
      <c r="CY77">
        <f t="shared" si="91"/>
        <v>3433.9934999999996</v>
      </c>
      <c r="CZ77">
        <f t="shared" si="92"/>
        <v>1698.9231</v>
      </c>
      <c r="DC77" t="s">
        <v>3</v>
      </c>
      <c r="DD77" t="s">
        <v>3</v>
      </c>
      <c r="DE77" t="s">
        <v>69</v>
      </c>
      <c r="DF77" t="s">
        <v>69</v>
      </c>
      <c r="DG77" t="s">
        <v>70</v>
      </c>
      <c r="DH77" t="s">
        <v>3</v>
      </c>
      <c r="DI77" t="s">
        <v>70</v>
      </c>
      <c r="DJ77" t="s">
        <v>69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1005</v>
      </c>
      <c r="DV77" t="s">
        <v>26</v>
      </c>
      <c r="DW77" t="s">
        <v>26</v>
      </c>
      <c r="DX77">
        <v>100</v>
      </c>
      <c r="EE77">
        <v>55981449</v>
      </c>
      <c r="EF77">
        <v>2</v>
      </c>
      <c r="EG77" t="s">
        <v>28</v>
      </c>
      <c r="EH77">
        <v>0</v>
      </c>
      <c r="EI77" t="s">
        <v>3</v>
      </c>
      <c r="EJ77">
        <v>1</v>
      </c>
      <c r="EK77">
        <v>15001</v>
      </c>
      <c r="EL77" t="s">
        <v>149</v>
      </c>
      <c r="EM77" t="s">
        <v>150</v>
      </c>
      <c r="EO77" t="s">
        <v>73</v>
      </c>
      <c r="EQ77">
        <v>0</v>
      </c>
      <c r="ER77">
        <v>298.18</v>
      </c>
      <c r="ES77">
        <v>0</v>
      </c>
      <c r="ET77">
        <v>9.4</v>
      </c>
      <c r="EU77">
        <v>1.62</v>
      </c>
      <c r="EV77">
        <v>288.77999999999997</v>
      </c>
      <c r="EW77">
        <v>26.04</v>
      </c>
      <c r="EX77">
        <v>0.14000000000000001</v>
      </c>
      <c r="EY77">
        <v>0</v>
      </c>
      <c r="FQ77">
        <v>0</v>
      </c>
      <c r="FR77">
        <f t="shared" si="93"/>
        <v>0</v>
      </c>
      <c r="FS77">
        <v>0</v>
      </c>
      <c r="FT77" t="s">
        <v>31</v>
      </c>
      <c r="FU77" t="s">
        <v>32</v>
      </c>
      <c r="FX77">
        <v>94.5</v>
      </c>
      <c r="FY77">
        <v>46.75</v>
      </c>
      <c r="GA77" t="s">
        <v>3</v>
      </c>
      <c r="GD77">
        <v>1</v>
      </c>
      <c r="GF77">
        <v>-763283802</v>
      </c>
      <c r="GG77">
        <v>2</v>
      </c>
      <c r="GH77">
        <v>1</v>
      </c>
      <c r="GI77">
        <v>2</v>
      </c>
      <c r="GJ77">
        <v>0</v>
      </c>
      <c r="GK77">
        <v>0</v>
      </c>
      <c r="GL77">
        <f t="shared" si="94"/>
        <v>0</v>
      </c>
      <c r="GM77">
        <f t="shared" si="95"/>
        <v>8777.33</v>
      </c>
      <c r="GN77">
        <f t="shared" si="96"/>
        <v>8777.33</v>
      </c>
      <c r="GO77">
        <f t="shared" si="97"/>
        <v>0</v>
      </c>
      <c r="GP77">
        <f t="shared" si="98"/>
        <v>0</v>
      </c>
      <c r="GR77">
        <v>0</v>
      </c>
      <c r="GS77">
        <v>3</v>
      </c>
      <c r="GT77">
        <v>0</v>
      </c>
      <c r="GU77" t="s">
        <v>3</v>
      </c>
      <c r="GV77">
        <f t="shared" si="99"/>
        <v>0</v>
      </c>
      <c r="GW77">
        <v>1</v>
      </c>
      <c r="GX77">
        <f t="shared" si="100"/>
        <v>0</v>
      </c>
      <c r="HA77">
        <v>0</v>
      </c>
      <c r="HB77">
        <v>0</v>
      </c>
      <c r="HC77">
        <f t="shared" si="101"/>
        <v>0</v>
      </c>
      <c r="IK77">
        <v>0</v>
      </c>
    </row>
    <row r="78" spans="1:245" x14ac:dyDescent="0.4">
      <c r="A78">
        <v>18</v>
      </c>
      <c r="B78">
        <v>1</v>
      </c>
      <c r="C78">
        <v>38</v>
      </c>
      <c r="E78" t="s">
        <v>151</v>
      </c>
      <c r="F78" t="s">
        <v>152</v>
      </c>
      <c r="G78" t="s">
        <v>153</v>
      </c>
      <c r="H78" t="s">
        <v>143</v>
      </c>
      <c r="I78">
        <f>I77*J78</f>
        <v>22.800000000000004</v>
      </c>
      <c r="J78">
        <v>70.15384615384616</v>
      </c>
      <c r="O78">
        <f t="shared" si="67"/>
        <v>550.86</v>
      </c>
      <c r="P78">
        <f t="shared" si="68"/>
        <v>550.86</v>
      </c>
      <c r="Q78">
        <f t="shared" si="69"/>
        <v>0</v>
      </c>
      <c r="R78">
        <f t="shared" si="70"/>
        <v>0</v>
      </c>
      <c r="S78">
        <f t="shared" si="71"/>
        <v>0</v>
      </c>
      <c r="T78">
        <f t="shared" si="72"/>
        <v>0</v>
      </c>
      <c r="U78">
        <f t="shared" si="73"/>
        <v>0</v>
      </c>
      <c r="V78">
        <f t="shared" si="74"/>
        <v>0</v>
      </c>
      <c r="W78">
        <f t="shared" si="75"/>
        <v>0</v>
      </c>
      <c r="X78">
        <f t="shared" si="76"/>
        <v>0</v>
      </c>
      <c r="Y78">
        <f t="shared" si="77"/>
        <v>0</v>
      </c>
      <c r="AA78">
        <v>63957948</v>
      </c>
      <c r="AB78">
        <f t="shared" si="78"/>
        <v>6.46</v>
      </c>
      <c r="AC78">
        <f t="shared" si="79"/>
        <v>6.46</v>
      </c>
      <c r="AD78">
        <f>ROUND((((ET78)-(EU78))+AE78),6)</f>
        <v>0</v>
      </c>
      <c r="AE78">
        <f t="shared" ref="AE78:AF80" si="102">ROUND((EU78),6)</f>
        <v>0</v>
      </c>
      <c r="AF78">
        <f t="shared" si="102"/>
        <v>0</v>
      </c>
      <c r="AG78">
        <f t="shared" si="80"/>
        <v>0</v>
      </c>
      <c r="AH78">
        <f t="shared" ref="AH78:AI80" si="103">(EW78)</f>
        <v>0</v>
      </c>
      <c r="AI78">
        <f t="shared" si="103"/>
        <v>0</v>
      </c>
      <c r="AJ78">
        <f t="shared" si="81"/>
        <v>0</v>
      </c>
      <c r="AK78">
        <v>6.46</v>
      </c>
      <c r="AL78">
        <v>6.46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95</v>
      </c>
      <c r="AU78">
        <v>47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3.74</v>
      </c>
      <c r="BD78" t="s">
        <v>3</v>
      </c>
      <c r="BE78" t="s">
        <v>3</v>
      </c>
      <c r="BF78" t="s">
        <v>3</v>
      </c>
      <c r="BG78" t="s">
        <v>3</v>
      </c>
      <c r="BH78">
        <v>3</v>
      </c>
      <c r="BI78">
        <v>1</v>
      </c>
      <c r="BJ78" t="s">
        <v>154</v>
      </c>
      <c r="BM78">
        <v>15001</v>
      </c>
      <c r="BN78">
        <v>0</v>
      </c>
      <c r="BO78" t="s">
        <v>152</v>
      </c>
      <c r="BP78">
        <v>1</v>
      </c>
      <c r="BQ78">
        <v>2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105</v>
      </c>
      <c r="CA78">
        <v>55</v>
      </c>
      <c r="CE78">
        <v>0</v>
      </c>
      <c r="CF78">
        <v>0</v>
      </c>
      <c r="CG78">
        <v>0</v>
      </c>
      <c r="CM78">
        <v>0</v>
      </c>
      <c r="CN78" t="s">
        <v>3</v>
      </c>
      <c r="CO78">
        <v>0</v>
      </c>
      <c r="CP78">
        <f t="shared" si="82"/>
        <v>550.86</v>
      </c>
      <c r="CQ78">
        <f t="shared" si="83"/>
        <v>24.160400000000003</v>
      </c>
      <c r="CR78">
        <f t="shared" si="84"/>
        <v>0</v>
      </c>
      <c r="CS78">
        <f t="shared" si="85"/>
        <v>0</v>
      </c>
      <c r="CT78">
        <f t="shared" si="86"/>
        <v>0</v>
      </c>
      <c r="CU78">
        <f t="shared" si="87"/>
        <v>0</v>
      </c>
      <c r="CV78">
        <f t="shared" si="88"/>
        <v>0</v>
      </c>
      <c r="CW78">
        <f t="shared" si="89"/>
        <v>0</v>
      </c>
      <c r="CX78">
        <f t="shared" si="90"/>
        <v>0</v>
      </c>
      <c r="CY78">
        <f t="shared" si="91"/>
        <v>0</v>
      </c>
      <c r="CZ78">
        <f t="shared" si="92"/>
        <v>0</v>
      </c>
      <c r="DC78" t="s">
        <v>3</v>
      </c>
      <c r="DD78" t="s">
        <v>3</v>
      </c>
      <c r="DE78" t="s">
        <v>3</v>
      </c>
      <c r="DF78" t="s">
        <v>3</v>
      </c>
      <c r="DG78" t="s">
        <v>3</v>
      </c>
      <c r="DH78" t="s">
        <v>3</v>
      </c>
      <c r="DI78" t="s">
        <v>3</v>
      </c>
      <c r="DJ78" t="s">
        <v>3</v>
      </c>
      <c r="DK78" t="s">
        <v>3</v>
      </c>
      <c r="DL78" t="s">
        <v>3</v>
      </c>
      <c r="DM78" t="s">
        <v>3</v>
      </c>
      <c r="DN78">
        <v>0</v>
      </c>
      <c r="DO78">
        <v>0</v>
      </c>
      <c r="DP78">
        <v>1</v>
      </c>
      <c r="DQ78">
        <v>1</v>
      </c>
      <c r="DU78">
        <v>1003</v>
      </c>
      <c r="DV78" t="s">
        <v>143</v>
      </c>
      <c r="DW78" t="s">
        <v>143</v>
      </c>
      <c r="DX78">
        <v>1</v>
      </c>
      <c r="EE78">
        <v>55981449</v>
      </c>
      <c r="EF78">
        <v>2</v>
      </c>
      <c r="EG78" t="s">
        <v>28</v>
      </c>
      <c r="EH78">
        <v>0</v>
      </c>
      <c r="EI78" t="s">
        <v>3</v>
      </c>
      <c r="EJ78">
        <v>1</v>
      </c>
      <c r="EK78">
        <v>15001</v>
      </c>
      <c r="EL78" t="s">
        <v>149</v>
      </c>
      <c r="EM78" t="s">
        <v>150</v>
      </c>
      <c r="EO78" t="s">
        <v>3</v>
      </c>
      <c r="EQ78">
        <v>0</v>
      </c>
      <c r="ER78">
        <v>6.46</v>
      </c>
      <c r="ES78">
        <v>6.46</v>
      </c>
      <c r="ET78">
        <v>0</v>
      </c>
      <c r="EU78">
        <v>0</v>
      </c>
      <c r="EV78">
        <v>0</v>
      </c>
      <c r="EW78">
        <v>0</v>
      </c>
      <c r="EX78">
        <v>0</v>
      </c>
      <c r="FQ78">
        <v>0</v>
      </c>
      <c r="FR78">
        <f t="shared" si="93"/>
        <v>0</v>
      </c>
      <c r="FS78">
        <v>0</v>
      </c>
      <c r="FT78" t="s">
        <v>31</v>
      </c>
      <c r="FU78" t="s">
        <v>32</v>
      </c>
      <c r="FX78">
        <v>94.5</v>
      </c>
      <c r="FY78">
        <v>46.75</v>
      </c>
      <c r="GA78" t="s">
        <v>3</v>
      </c>
      <c r="GD78">
        <v>1</v>
      </c>
      <c r="GF78">
        <v>2079507760</v>
      </c>
      <c r="GG78">
        <v>2</v>
      </c>
      <c r="GH78">
        <v>1</v>
      </c>
      <c r="GI78">
        <v>2</v>
      </c>
      <c r="GJ78">
        <v>0</v>
      </c>
      <c r="GK78">
        <v>0</v>
      </c>
      <c r="GL78">
        <f t="shared" si="94"/>
        <v>0</v>
      </c>
      <c r="GM78">
        <f t="shared" si="95"/>
        <v>550.86</v>
      </c>
      <c r="GN78">
        <f t="shared" si="96"/>
        <v>550.86</v>
      </c>
      <c r="GO78">
        <f t="shared" si="97"/>
        <v>0</v>
      </c>
      <c r="GP78">
        <f t="shared" si="98"/>
        <v>0</v>
      </c>
      <c r="GR78">
        <v>0</v>
      </c>
      <c r="GS78">
        <v>3</v>
      </c>
      <c r="GT78">
        <v>0</v>
      </c>
      <c r="GU78" t="s">
        <v>3</v>
      </c>
      <c r="GV78">
        <f t="shared" si="99"/>
        <v>0</v>
      </c>
      <c r="GW78">
        <v>1</v>
      </c>
      <c r="GX78">
        <f t="shared" si="100"/>
        <v>0</v>
      </c>
      <c r="HA78">
        <v>0</v>
      </c>
      <c r="HB78">
        <v>0</v>
      </c>
      <c r="HC78">
        <f t="shared" si="101"/>
        <v>0</v>
      </c>
      <c r="IK78">
        <v>0</v>
      </c>
    </row>
    <row r="79" spans="1:245" x14ac:dyDescent="0.4">
      <c r="A79">
        <v>18</v>
      </c>
      <c r="B79">
        <v>1</v>
      </c>
      <c r="C79">
        <v>39</v>
      </c>
      <c r="E79" t="s">
        <v>155</v>
      </c>
      <c r="F79" t="s">
        <v>156</v>
      </c>
      <c r="G79" t="s">
        <v>157</v>
      </c>
      <c r="H79" t="s">
        <v>158</v>
      </c>
      <c r="I79">
        <f>I77*J79</f>
        <v>2.2999999999999998</v>
      </c>
      <c r="J79">
        <v>7.0769230769230758</v>
      </c>
      <c r="O79">
        <f t="shared" si="67"/>
        <v>1415.42</v>
      </c>
      <c r="P79">
        <f t="shared" si="68"/>
        <v>1415.42</v>
      </c>
      <c r="Q79">
        <f t="shared" si="69"/>
        <v>0</v>
      </c>
      <c r="R79">
        <f t="shared" si="70"/>
        <v>0</v>
      </c>
      <c r="S79">
        <f t="shared" si="71"/>
        <v>0</v>
      </c>
      <c r="T79">
        <f t="shared" si="72"/>
        <v>0</v>
      </c>
      <c r="U79">
        <f t="shared" si="73"/>
        <v>0</v>
      </c>
      <c r="V79">
        <f t="shared" si="74"/>
        <v>0</v>
      </c>
      <c r="W79">
        <f t="shared" si="75"/>
        <v>0</v>
      </c>
      <c r="X79">
        <f t="shared" si="76"/>
        <v>0</v>
      </c>
      <c r="Y79">
        <f t="shared" si="77"/>
        <v>0</v>
      </c>
      <c r="AA79">
        <v>63957948</v>
      </c>
      <c r="AB79">
        <f t="shared" si="78"/>
        <v>79.099999999999994</v>
      </c>
      <c r="AC79">
        <f t="shared" si="79"/>
        <v>79.099999999999994</v>
      </c>
      <c r="AD79">
        <f>ROUND((((ET79)-(EU79))+AE79),6)</f>
        <v>0</v>
      </c>
      <c r="AE79">
        <f t="shared" si="102"/>
        <v>0</v>
      </c>
      <c r="AF79">
        <f t="shared" si="102"/>
        <v>0</v>
      </c>
      <c r="AG79">
        <f t="shared" si="80"/>
        <v>0</v>
      </c>
      <c r="AH79">
        <f t="shared" si="103"/>
        <v>0</v>
      </c>
      <c r="AI79">
        <f t="shared" si="103"/>
        <v>0</v>
      </c>
      <c r="AJ79">
        <f t="shared" si="81"/>
        <v>0</v>
      </c>
      <c r="AK79">
        <v>79.099999999999994</v>
      </c>
      <c r="AL79">
        <v>79.099999999999994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95</v>
      </c>
      <c r="AU79">
        <v>47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7.78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159</v>
      </c>
      <c r="BM79">
        <v>15001</v>
      </c>
      <c r="BN79">
        <v>0</v>
      </c>
      <c r="BO79" t="s">
        <v>156</v>
      </c>
      <c r="BP79">
        <v>1</v>
      </c>
      <c r="BQ79">
        <v>2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105</v>
      </c>
      <c r="CA79">
        <v>55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82"/>
        <v>1415.42</v>
      </c>
      <c r="CQ79">
        <f t="shared" si="83"/>
        <v>615.39800000000002</v>
      </c>
      <c r="CR79">
        <f t="shared" si="84"/>
        <v>0</v>
      </c>
      <c r="CS79">
        <f t="shared" si="85"/>
        <v>0</v>
      </c>
      <c r="CT79">
        <f t="shared" si="86"/>
        <v>0</v>
      </c>
      <c r="CU79">
        <f t="shared" si="87"/>
        <v>0</v>
      </c>
      <c r="CV79">
        <f t="shared" si="88"/>
        <v>0</v>
      </c>
      <c r="CW79">
        <f t="shared" si="89"/>
        <v>0</v>
      </c>
      <c r="CX79">
        <f t="shared" si="90"/>
        <v>0</v>
      </c>
      <c r="CY79">
        <f t="shared" si="91"/>
        <v>0</v>
      </c>
      <c r="CZ79">
        <f t="shared" si="92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1003</v>
      </c>
      <c r="DV79" t="s">
        <v>158</v>
      </c>
      <c r="DW79" t="s">
        <v>158</v>
      </c>
      <c r="DX79">
        <v>10</v>
      </c>
      <c r="EE79">
        <v>55981449</v>
      </c>
      <c r="EF79">
        <v>2</v>
      </c>
      <c r="EG79" t="s">
        <v>28</v>
      </c>
      <c r="EH79">
        <v>0</v>
      </c>
      <c r="EI79" t="s">
        <v>3</v>
      </c>
      <c r="EJ79">
        <v>1</v>
      </c>
      <c r="EK79">
        <v>15001</v>
      </c>
      <c r="EL79" t="s">
        <v>149</v>
      </c>
      <c r="EM79" t="s">
        <v>150</v>
      </c>
      <c r="EO79" t="s">
        <v>3</v>
      </c>
      <c r="EQ79">
        <v>0</v>
      </c>
      <c r="ER79">
        <v>79.099999999999994</v>
      </c>
      <c r="ES79">
        <v>79.099999999999994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93"/>
        <v>0</v>
      </c>
      <c r="FS79">
        <v>0</v>
      </c>
      <c r="FT79" t="s">
        <v>31</v>
      </c>
      <c r="FU79" t="s">
        <v>32</v>
      </c>
      <c r="FX79">
        <v>94.5</v>
      </c>
      <c r="FY79">
        <v>46.75</v>
      </c>
      <c r="GA79" t="s">
        <v>3</v>
      </c>
      <c r="GD79">
        <v>1</v>
      </c>
      <c r="GF79">
        <v>-1287974510</v>
      </c>
      <c r="GG79">
        <v>2</v>
      </c>
      <c r="GH79">
        <v>1</v>
      </c>
      <c r="GI79">
        <v>2</v>
      </c>
      <c r="GJ79">
        <v>0</v>
      </c>
      <c r="GK79">
        <v>0</v>
      </c>
      <c r="GL79">
        <f t="shared" si="94"/>
        <v>0</v>
      </c>
      <c r="GM79">
        <f t="shared" si="95"/>
        <v>1415.42</v>
      </c>
      <c r="GN79">
        <f t="shared" si="96"/>
        <v>1415.42</v>
      </c>
      <c r="GO79">
        <f t="shared" si="97"/>
        <v>0</v>
      </c>
      <c r="GP79">
        <f t="shared" si="98"/>
        <v>0</v>
      </c>
      <c r="GR79">
        <v>0</v>
      </c>
      <c r="GS79">
        <v>3</v>
      </c>
      <c r="GT79">
        <v>0</v>
      </c>
      <c r="GU79" t="s">
        <v>3</v>
      </c>
      <c r="GV79">
        <f t="shared" si="99"/>
        <v>0</v>
      </c>
      <c r="GW79">
        <v>1</v>
      </c>
      <c r="GX79">
        <f t="shared" si="100"/>
        <v>0</v>
      </c>
      <c r="HA79">
        <v>0</v>
      </c>
      <c r="HB79">
        <v>0</v>
      </c>
      <c r="HC79">
        <f t="shared" si="101"/>
        <v>0</v>
      </c>
      <c r="IK79">
        <v>0</v>
      </c>
    </row>
    <row r="80" spans="1:245" x14ac:dyDescent="0.4">
      <c r="A80">
        <v>18</v>
      </c>
      <c r="B80">
        <v>1</v>
      </c>
      <c r="C80">
        <v>40</v>
      </c>
      <c r="E80" t="s">
        <v>160</v>
      </c>
      <c r="F80" t="s">
        <v>161</v>
      </c>
      <c r="G80" t="s">
        <v>162</v>
      </c>
      <c r="H80" t="s">
        <v>67</v>
      </c>
      <c r="I80">
        <f>I77*J80</f>
        <v>35.75</v>
      </c>
      <c r="J80">
        <v>110</v>
      </c>
      <c r="O80">
        <f t="shared" si="67"/>
        <v>12677.45</v>
      </c>
      <c r="P80">
        <f t="shared" si="68"/>
        <v>12677.45</v>
      </c>
      <c r="Q80">
        <f t="shared" si="69"/>
        <v>0</v>
      </c>
      <c r="R80">
        <f t="shared" si="70"/>
        <v>0</v>
      </c>
      <c r="S80">
        <f t="shared" si="71"/>
        <v>0</v>
      </c>
      <c r="T80">
        <f t="shared" si="72"/>
        <v>0</v>
      </c>
      <c r="U80">
        <f t="shared" si="73"/>
        <v>0</v>
      </c>
      <c r="V80">
        <f t="shared" si="74"/>
        <v>0</v>
      </c>
      <c r="W80">
        <f t="shared" si="75"/>
        <v>0</v>
      </c>
      <c r="X80">
        <f t="shared" si="76"/>
        <v>0</v>
      </c>
      <c r="Y80">
        <f t="shared" si="77"/>
        <v>0</v>
      </c>
      <c r="AA80">
        <v>63957948</v>
      </c>
      <c r="AB80">
        <f t="shared" si="78"/>
        <v>77.09</v>
      </c>
      <c r="AC80">
        <f t="shared" si="79"/>
        <v>77.09</v>
      </c>
      <c r="AD80">
        <f>ROUND((((ET80)-(EU80))+AE80),6)</f>
        <v>0</v>
      </c>
      <c r="AE80">
        <f t="shared" si="102"/>
        <v>0</v>
      </c>
      <c r="AF80">
        <f t="shared" si="102"/>
        <v>0</v>
      </c>
      <c r="AG80">
        <f t="shared" si="80"/>
        <v>0</v>
      </c>
      <c r="AH80">
        <f t="shared" si="103"/>
        <v>0</v>
      </c>
      <c r="AI80">
        <f t="shared" si="103"/>
        <v>0</v>
      </c>
      <c r="AJ80">
        <f t="shared" si="81"/>
        <v>0</v>
      </c>
      <c r="AK80">
        <v>77.09</v>
      </c>
      <c r="AL80">
        <v>77.09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95</v>
      </c>
      <c r="AU80">
        <v>47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4.5999999999999996</v>
      </c>
      <c r="BD80" t="s">
        <v>3</v>
      </c>
      <c r="BE80" t="s">
        <v>3</v>
      </c>
      <c r="BF80" t="s">
        <v>3</v>
      </c>
      <c r="BG80" t="s">
        <v>3</v>
      </c>
      <c r="BH80">
        <v>3</v>
      </c>
      <c r="BI80">
        <v>1</v>
      </c>
      <c r="BJ80" t="s">
        <v>163</v>
      </c>
      <c r="BM80">
        <v>15001</v>
      </c>
      <c r="BN80">
        <v>0</v>
      </c>
      <c r="BO80" t="s">
        <v>161</v>
      </c>
      <c r="BP80">
        <v>1</v>
      </c>
      <c r="BQ80">
        <v>2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105</v>
      </c>
      <c r="CA80">
        <v>55</v>
      </c>
      <c r="CE80">
        <v>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82"/>
        <v>12677.45</v>
      </c>
      <c r="CQ80">
        <f t="shared" si="83"/>
        <v>354.61399999999998</v>
      </c>
      <c r="CR80">
        <f t="shared" si="84"/>
        <v>0</v>
      </c>
      <c r="CS80">
        <f t="shared" si="85"/>
        <v>0</v>
      </c>
      <c r="CT80">
        <f t="shared" si="86"/>
        <v>0</v>
      </c>
      <c r="CU80">
        <f t="shared" si="87"/>
        <v>0</v>
      </c>
      <c r="CV80">
        <f t="shared" si="88"/>
        <v>0</v>
      </c>
      <c r="CW80">
        <f t="shared" si="89"/>
        <v>0</v>
      </c>
      <c r="CX80">
        <f t="shared" si="90"/>
        <v>0</v>
      </c>
      <c r="CY80">
        <f t="shared" si="91"/>
        <v>0</v>
      </c>
      <c r="CZ80">
        <f t="shared" si="92"/>
        <v>0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0</v>
      </c>
      <c r="DO80">
        <v>0</v>
      </c>
      <c r="DP80">
        <v>1</v>
      </c>
      <c r="DQ80">
        <v>1</v>
      </c>
      <c r="DU80">
        <v>1005</v>
      </c>
      <c r="DV80" t="s">
        <v>67</v>
      </c>
      <c r="DW80" t="s">
        <v>67</v>
      </c>
      <c r="DX80">
        <v>1</v>
      </c>
      <c r="EE80">
        <v>55981449</v>
      </c>
      <c r="EF80">
        <v>2</v>
      </c>
      <c r="EG80" t="s">
        <v>28</v>
      </c>
      <c r="EH80">
        <v>0</v>
      </c>
      <c r="EI80" t="s">
        <v>3</v>
      </c>
      <c r="EJ80">
        <v>1</v>
      </c>
      <c r="EK80">
        <v>15001</v>
      </c>
      <c r="EL80" t="s">
        <v>149</v>
      </c>
      <c r="EM80" t="s">
        <v>150</v>
      </c>
      <c r="EO80" t="s">
        <v>3</v>
      </c>
      <c r="EQ80">
        <v>0</v>
      </c>
      <c r="ER80">
        <v>77.09</v>
      </c>
      <c r="ES80">
        <v>77.09</v>
      </c>
      <c r="ET80">
        <v>0</v>
      </c>
      <c r="EU80">
        <v>0</v>
      </c>
      <c r="EV80">
        <v>0</v>
      </c>
      <c r="EW80">
        <v>0</v>
      </c>
      <c r="EX80">
        <v>0</v>
      </c>
      <c r="FQ80">
        <v>0</v>
      </c>
      <c r="FR80">
        <f t="shared" si="93"/>
        <v>0</v>
      </c>
      <c r="FS80">
        <v>0</v>
      </c>
      <c r="FT80" t="s">
        <v>31</v>
      </c>
      <c r="FU80" t="s">
        <v>32</v>
      </c>
      <c r="FX80">
        <v>94.5</v>
      </c>
      <c r="FY80">
        <v>46.75</v>
      </c>
      <c r="GA80" t="s">
        <v>3</v>
      </c>
      <c r="GD80">
        <v>1</v>
      </c>
      <c r="GF80">
        <v>-842467606</v>
      </c>
      <c r="GG80">
        <v>2</v>
      </c>
      <c r="GH80">
        <v>1</v>
      </c>
      <c r="GI80">
        <v>2</v>
      </c>
      <c r="GJ80">
        <v>0</v>
      </c>
      <c r="GK80">
        <v>0</v>
      </c>
      <c r="GL80">
        <f t="shared" si="94"/>
        <v>0</v>
      </c>
      <c r="GM80">
        <f t="shared" si="95"/>
        <v>12677.45</v>
      </c>
      <c r="GN80">
        <f t="shared" si="96"/>
        <v>12677.45</v>
      </c>
      <c r="GO80">
        <f t="shared" si="97"/>
        <v>0</v>
      </c>
      <c r="GP80">
        <f t="shared" si="98"/>
        <v>0</v>
      </c>
      <c r="GR80">
        <v>0</v>
      </c>
      <c r="GS80">
        <v>3</v>
      </c>
      <c r="GT80">
        <v>0</v>
      </c>
      <c r="GU80" t="s">
        <v>3</v>
      </c>
      <c r="GV80">
        <f t="shared" si="99"/>
        <v>0</v>
      </c>
      <c r="GW80">
        <v>1</v>
      </c>
      <c r="GX80">
        <f t="shared" si="100"/>
        <v>0</v>
      </c>
      <c r="HA80">
        <v>0</v>
      </c>
      <c r="HB80">
        <v>0</v>
      </c>
      <c r="HC80">
        <f t="shared" si="101"/>
        <v>0</v>
      </c>
      <c r="IK80">
        <v>0</v>
      </c>
    </row>
    <row r="81" spans="1:245" x14ac:dyDescent="0.4">
      <c r="A81">
        <v>17</v>
      </c>
      <c r="B81">
        <v>1</v>
      </c>
      <c r="C81">
        <f>ROW(SmtRes!A43)</f>
        <v>43</v>
      </c>
      <c r="D81">
        <f>ROW(EtalonRes!A50)</f>
        <v>50</v>
      </c>
      <c r="E81" t="s">
        <v>164</v>
      </c>
      <c r="F81" t="s">
        <v>165</v>
      </c>
      <c r="G81" t="s">
        <v>166</v>
      </c>
      <c r="H81" t="s">
        <v>15</v>
      </c>
      <c r="I81">
        <f>ROUND((2+20)/100,9)</f>
        <v>0.22</v>
      </c>
      <c r="J81">
        <v>0</v>
      </c>
      <c r="O81">
        <f t="shared" si="67"/>
        <v>3411.87</v>
      </c>
      <c r="P81">
        <f t="shared" si="68"/>
        <v>0</v>
      </c>
      <c r="Q81">
        <f t="shared" si="69"/>
        <v>0</v>
      </c>
      <c r="R81">
        <f t="shared" si="70"/>
        <v>0</v>
      </c>
      <c r="S81">
        <f t="shared" si="71"/>
        <v>3411.87</v>
      </c>
      <c r="T81">
        <f t="shared" si="72"/>
        <v>0</v>
      </c>
      <c r="U81">
        <f t="shared" si="73"/>
        <v>11.090507999999998</v>
      </c>
      <c r="V81">
        <f t="shared" si="74"/>
        <v>0</v>
      </c>
      <c r="W81">
        <f t="shared" si="75"/>
        <v>0</v>
      </c>
      <c r="X81">
        <f t="shared" si="76"/>
        <v>3241.28</v>
      </c>
      <c r="Y81">
        <f t="shared" si="77"/>
        <v>1603.58</v>
      </c>
      <c r="AA81">
        <v>63957948</v>
      </c>
      <c r="AB81">
        <f t="shared" si="78"/>
        <v>559.06560000000002</v>
      </c>
      <c r="AC81">
        <f t="shared" si="79"/>
        <v>0</v>
      </c>
      <c r="AD81">
        <f>ROUND((((((ET81*1.25)*1.2))-(((EU81*1.25)*1.2)))+AE81),6)</f>
        <v>0</v>
      </c>
      <c r="AE81">
        <f>ROUND((((EU81*1.25)*1.2)),6)</f>
        <v>0</v>
      </c>
      <c r="AF81">
        <f>ROUND((((EV81*1.15)*1.2)),6)</f>
        <v>559.06560000000002</v>
      </c>
      <c r="AG81">
        <f t="shared" si="80"/>
        <v>0</v>
      </c>
      <c r="AH81">
        <f>(((EW81*1.15)*1.2))</f>
        <v>50.411399999999993</v>
      </c>
      <c r="AI81">
        <f>(((EX81*1.25)*1.2))</f>
        <v>0</v>
      </c>
      <c r="AJ81">
        <f t="shared" si="81"/>
        <v>0</v>
      </c>
      <c r="AK81">
        <v>405.12</v>
      </c>
      <c r="AL81">
        <v>0</v>
      </c>
      <c r="AM81">
        <v>0</v>
      </c>
      <c r="AN81">
        <v>0</v>
      </c>
      <c r="AO81">
        <v>405.12</v>
      </c>
      <c r="AP81">
        <v>0</v>
      </c>
      <c r="AQ81">
        <v>36.53</v>
      </c>
      <c r="AR81">
        <v>0</v>
      </c>
      <c r="AS81">
        <v>0</v>
      </c>
      <c r="AT81">
        <v>95</v>
      </c>
      <c r="AU81">
        <v>47</v>
      </c>
      <c r="AV81">
        <v>1</v>
      </c>
      <c r="AW81">
        <v>1</v>
      </c>
      <c r="AZ81">
        <v>1</v>
      </c>
      <c r="BA81">
        <v>27.74</v>
      </c>
      <c r="BB81">
        <v>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1</v>
      </c>
      <c r="BJ81" t="s">
        <v>167</v>
      </c>
      <c r="BM81">
        <v>15001</v>
      </c>
      <c r="BN81">
        <v>0</v>
      </c>
      <c r="BO81" t="s">
        <v>165</v>
      </c>
      <c r="BP81">
        <v>1</v>
      </c>
      <c r="BQ81">
        <v>2</v>
      </c>
      <c r="BR81">
        <v>0</v>
      </c>
      <c r="BS81">
        <v>27.74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105</v>
      </c>
      <c r="CA81">
        <v>55</v>
      </c>
      <c r="CE81">
        <v>0</v>
      </c>
      <c r="CF81">
        <v>0</v>
      </c>
      <c r="CG81">
        <v>0</v>
      </c>
      <c r="CM81">
        <v>0</v>
      </c>
      <c r="CN81" t="s">
        <v>568</v>
      </c>
      <c r="CO81">
        <v>0</v>
      </c>
      <c r="CP81">
        <f t="shared" si="82"/>
        <v>3411.87</v>
      </c>
      <c r="CQ81">
        <f t="shared" si="83"/>
        <v>0</v>
      </c>
      <c r="CR81">
        <f t="shared" si="84"/>
        <v>0</v>
      </c>
      <c r="CS81">
        <f t="shared" si="85"/>
        <v>0</v>
      </c>
      <c r="CT81">
        <f t="shared" si="86"/>
        <v>15508.479744</v>
      </c>
      <c r="CU81">
        <f t="shared" si="87"/>
        <v>0</v>
      </c>
      <c r="CV81">
        <f t="shared" si="88"/>
        <v>50.411399999999993</v>
      </c>
      <c r="CW81">
        <f t="shared" si="89"/>
        <v>0</v>
      </c>
      <c r="CX81">
        <f t="shared" si="90"/>
        <v>0</v>
      </c>
      <c r="CY81">
        <f t="shared" si="91"/>
        <v>3241.2764999999995</v>
      </c>
      <c r="CZ81">
        <f t="shared" si="92"/>
        <v>1603.5788999999997</v>
      </c>
      <c r="DC81" t="s">
        <v>3</v>
      </c>
      <c r="DD81" t="s">
        <v>3</v>
      </c>
      <c r="DE81" t="s">
        <v>69</v>
      </c>
      <c r="DF81" t="s">
        <v>69</v>
      </c>
      <c r="DG81" t="s">
        <v>70</v>
      </c>
      <c r="DH81" t="s">
        <v>3</v>
      </c>
      <c r="DI81" t="s">
        <v>70</v>
      </c>
      <c r="DJ81" t="s">
        <v>69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1013</v>
      </c>
      <c r="DV81" t="s">
        <v>15</v>
      </c>
      <c r="DW81" t="s">
        <v>15</v>
      </c>
      <c r="DX81">
        <v>1</v>
      </c>
      <c r="EE81">
        <v>55981449</v>
      </c>
      <c r="EF81">
        <v>2</v>
      </c>
      <c r="EG81" t="s">
        <v>28</v>
      </c>
      <c r="EH81">
        <v>0</v>
      </c>
      <c r="EI81" t="s">
        <v>3</v>
      </c>
      <c r="EJ81">
        <v>1</v>
      </c>
      <c r="EK81">
        <v>15001</v>
      </c>
      <c r="EL81" t="s">
        <v>149</v>
      </c>
      <c r="EM81" t="s">
        <v>150</v>
      </c>
      <c r="EO81" t="s">
        <v>73</v>
      </c>
      <c r="EQ81">
        <v>0</v>
      </c>
      <c r="ER81">
        <v>405.12</v>
      </c>
      <c r="ES81">
        <v>0</v>
      </c>
      <c r="ET81">
        <v>0</v>
      </c>
      <c r="EU81">
        <v>0</v>
      </c>
      <c r="EV81">
        <v>405.12</v>
      </c>
      <c r="EW81">
        <v>36.53</v>
      </c>
      <c r="EX81">
        <v>0</v>
      </c>
      <c r="EY81">
        <v>0</v>
      </c>
      <c r="FQ81">
        <v>0</v>
      </c>
      <c r="FR81">
        <f t="shared" si="93"/>
        <v>0</v>
      </c>
      <c r="FS81">
        <v>0</v>
      </c>
      <c r="FT81" t="s">
        <v>31</v>
      </c>
      <c r="FU81" t="s">
        <v>32</v>
      </c>
      <c r="FX81">
        <v>94.5</v>
      </c>
      <c r="FY81">
        <v>46.75</v>
      </c>
      <c r="GA81" t="s">
        <v>3</v>
      </c>
      <c r="GD81">
        <v>1</v>
      </c>
      <c r="GF81">
        <v>-1286846071</v>
      </c>
      <c r="GG81">
        <v>2</v>
      </c>
      <c r="GH81">
        <v>1</v>
      </c>
      <c r="GI81">
        <v>2</v>
      </c>
      <c r="GJ81">
        <v>0</v>
      </c>
      <c r="GK81">
        <v>0</v>
      </c>
      <c r="GL81">
        <f t="shared" si="94"/>
        <v>0</v>
      </c>
      <c r="GM81">
        <f t="shared" si="95"/>
        <v>8256.73</v>
      </c>
      <c r="GN81">
        <f t="shared" si="96"/>
        <v>8256.73</v>
      </c>
      <c r="GO81">
        <f t="shared" si="97"/>
        <v>0</v>
      </c>
      <c r="GP81">
        <f t="shared" si="98"/>
        <v>0</v>
      </c>
      <c r="GR81">
        <v>0</v>
      </c>
      <c r="GS81">
        <v>3</v>
      </c>
      <c r="GT81">
        <v>0</v>
      </c>
      <c r="GU81" t="s">
        <v>3</v>
      </c>
      <c r="GV81">
        <f t="shared" si="99"/>
        <v>0</v>
      </c>
      <c r="GW81">
        <v>1</v>
      </c>
      <c r="GX81">
        <f t="shared" si="100"/>
        <v>0</v>
      </c>
      <c r="HA81">
        <v>0</v>
      </c>
      <c r="HB81">
        <v>0</v>
      </c>
      <c r="HC81">
        <f t="shared" si="101"/>
        <v>0</v>
      </c>
      <c r="IK81">
        <v>0</v>
      </c>
    </row>
    <row r="82" spans="1:245" x14ac:dyDescent="0.4">
      <c r="A82">
        <v>18</v>
      </c>
      <c r="B82">
        <v>1</v>
      </c>
      <c r="C82">
        <v>42</v>
      </c>
      <c r="E82" t="s">
        <v>168</v>
      </c>
      <c r="F82" t="s">
        <v>169</v>
      </c>
      <c r="G82" t="s">
        <v>170</v>
      </c>
      <c r="H82" t="s">
        <v>67</v>
      </c>
      <c r="I82">
        <f>I81*J82</f>
        <v>2.5</v>
      </c>
      <c r="J82">
        <v>11.363636363636363</v>
      </c>
      <c r="O82">
        <f t="shared" si="67"/>
        <v>572.55999999999995</v>
      </c>
      <c r="P82">
        <f t="shared" si="68"/>
        <v>572.55999999999995</v>
      </c>
      <c r="Q82">
        <f t="shared" si="69"/>
        <v>0</v>
      </c>
      <c r="R82">
        <f t="shared" si="70"/>
        <v>0</v>
      </c>
      <c r="S82">
        <f t="shared" si="71"/>
        <v>0</v>
      </c>
      <c r="T82">
        <f t="shared" si="72"/>
        <v>0</v>
      </c>
      <c r="U82">
        <f t="shared" si="73"/>
        <v>0</v>
      </c>
      <c r="V82">
        <f t="shared" si="74"/>
        <v>0</v>
      </c>
      <c r="W82">
        <f t="shared" si="75"/>
        <v>0</v>
      </c>
      <c r="X82">
        <f t="shared" si="76"/>
        <v>0</v>
      </c>
      <c r="Y82">
        <f t="shared" si="77"/>
        <v>0</v>
      </c>
      <c r="AA82">
        <v>63957948</v>
      </c>
      <c r="AB82">
        <f t="shared" si="78"/>
        <v>37.299999999999997</v>
      </c>
      <c r="AC82">
        <f t="shared" si="79"/>
        <v>37.299999999999997</v>
      </c>
      <c r="AD82">
        <f>ROUND((((ET82)-(EU82))+AE82),6)</f>
        <v>0</v>
      </c>
      <c r="AE82">
        <f>ROUND((EU82),6)</f>
        <v>0</v>
      </c>
      <c r="AF82">
        <f>ROUND((EV82),6)</f>
        <v>0</v>
      </c>
      <c r="AG82">
        <f t="shared" si="80"/>
        <v>0</v>
      </c>
      <c r="AH82">
        <f>(EW82)</f>
        <v>0</v>
      </c>
      <c r="AI82">
        <f>(EX82)</f>
        <v>0</v>
      </c>
      <c r="AJ82">
        <f t="shared" si="81"/>
        <v>0</v>
      </c>
      <c r="AK82">
        <v>37.299999999999997</v>
      </c>
      <c r="AL82">
        <v>37.299999999999997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95</v>
      </c>
      <c r="AU82">
        <v>47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6.14</v>
      </c>
      <c r="BD82" t="s">
        <v>3</v>
      </c>
      <c r="BE82" t="s">
        <v>3</v>
      </c>
      <c r="BF82" t="s">
        <v>3</v>
      </c>
      <c r="BG82" t="s">
        <v>3</v>
      </c>
      <c r="BH82">
        <v>3</v>
      </c>
      <c r="BI82">
        <v>1</v>
      </c>
      <c r="BJ82" t="s">
        <v>171</v>
      </c>
      <c r="BM82">
        <v>15001</v>
      </c>
      <c r="BN82">
        <v>0</v>
      </c>
      <c r="BO82" t="s">
        <v>169</v>
      </c>
      <c r="BP82">
        <v>1</v>
      </c>
      <c r="BQ82">
        <v>2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105</v>
      </c>
      <c r="CA82">
        <v>55</v>
      </c>
      <c r="CE82">
        <v>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82"/>
        <v>572.55999999999995</v>
      </c>
      <c r="CQ82">
        <f t="shared" si="83"/>
        <v>229.02199999999996</v>
      </c>
      <c r="CR82">
        <f t="shared" si="84"/>
        <v>0</v>
      </c>
      <c r="CS82">
        <f t="shared" si="85"/>
        <v>0</v>
      </c>
      <c r="CT82">
        <f t="shared" si="86"/>
        <v>0</v>
      </c>
      <c r="CU82">
        <f t="shared" si="87"/>
        <v>0</v>
      </c>
      <c r="CV82">
        <f t="shared" si="88"/>
        <v>0</v>
      </c>
      <c r="CW82">
        <f t="shared" si="89"/>
        <v>0</v>
      </c>
      <c r="CX82">
        <f t="shared" si="90"/>
        <v>0</v>
      </c>
      <c r="CY82">
        <f t="shared" si="91"/>
        <v>0</v>
      </c>
      <c r="CZ82">
        <f t="shared" si="92"/>
        <v>0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0</v>
      </c>
      <c r="DO82">
        <v>0</v>
      </c>
      <c r="DP82">
        <v>1</v>
      </c>
      <c r="DQ82">
        <v>1</v>
      </c>
      <c r="DU82">
        <v>1005</v>
      </c>
      <c r="DV82" t="s">
        <v>67</v>
      </c>
      <c r="DW82" t="s">
        <v>67</v>
      </c>
      <c r="DX82">
        <v>1</v>
      </c>
      <c r="EE82">
        <v>55981449</v>
      </c>
      <c r="EF82">
        <v>2</v>
      </c>
      <c r="EG82" t="s">
        <v>28</v>
      </c>
      <c r="EH82">
        <v>0</v>
      </c>
      <c r="EI82" t="s">
        <v>3</v>
      </c>
      <c r="EJ82">
        <v>1</v>
      </c>
      <c r="EK82">
        <v>15001</v>
      </c>
      <c r="EL82" t="s">
        <v>149</v>
      </c>
      <c r="EM82" t="s">
        <v>150</v>
      </c>
      <c r="EO82" t="s">
        <v>3</v>
      </c>
      <c r="EQ82">
        <v>0</v>
      </c>
      <c r="ER82">
        <v>37.299999999999997</v>
      </c>
      <c r="ES82">
        <v>37.299999999999997</v>
      </c>
      <c r="ET82">
        <v>0</v>
      </c>
      <c r="EU82">
        <v>0</v>
      </c>
      <c r="EV82">
        <v>0</v>
      </c>
      <c r="EW82">
        <v>0</v>
      </c>
      <c r="EX82">
        <v>0</v>
      </c>
      <c r="FQ82">
        <v>0</v>
      </c>
      <c r="FR82">
        <f t="shared" si="93"/>
        <v>0</v>
      </c>
      <c r="FS82">
        <v>0</v>
      </c>
      <c r="FT82" t="s">
        <v>31</v>
      </c>
      <c r="FU82" t="s">
        <v>32</v>
      </c>
      <c r="FX82">
        <v>94.5</v>
      </c>
      <c r="FY82">
        <v>46.75</v>
      </c>
      <c r="GA82" t="s">
        <v>3</v>
      </c>
      <c r="GD82">
        <v>1</v>
      </c>
      <c r="GF82">
        <v>1441515856</v>
      </c>
      <c r="GG82">
        <v>2</v>
      </c>
      <c r="GH82">
        <v>1</v>
      </c>
      <c r="GI82">
        <v>2</v>
      </c>
      <c r="GJ82">
        <v>0</v>
      </c>
      <c r="GK82">
        <v>0</v>
      </c>
      <c r="GL82">
        <f t="shared" si="94"/>
        <v>0</v>
      </c>
      <c r="GM82">
        <f t="shared" si="95"/>
        <v>572.55999999999995</v>
      </c>
      <c r="GN82">
        <f t="shared" si="96"/>
        <v>572.55999999999995</v>
      </c>
      <c r="GO82">
        <f t="shared" si="97"/>
        <v>0</v>
      </c>
      <c r="GP82">
        <f t="shared" si="98"/>
        <v>0</v>
      </c>
      <c r="GR82">
        <v>0</v>
      </c>
      <c r="GS82">
        <v>3</v>
      </c>
      <c r="GT82">
        <v>0</v>
      </c>
      <c r="GU82" t="s">
        <v>3</v>
      </c>
      <c r="GV82">
        <f t="shared" si="99"/>
        <v>0</v>
      </c>
      <c r="GW82">
        <v>1</v>
      </c>
      <c r="GX82">
        <f t="shared" si="100"/>
        <v>0</v>
      </c>
      <c r="HA82">
        <v>0</v>
      </c>
      <c r="HB82">
        <v>0</v>
      </c>
      <c r="HC82">
        <f t="shared" si="101"/>
        <v>0</v>
      </c>
      <c r="IK82">
        <v>0</v>
      </c>
    </row>
    <row r="83" spans="1:245" x14ac:dyDescent="0.4">
      <c r="A83">
        <v>18</v>
      </c>
      <c r="B83">
        <v>1</v>
      </c>
      <c r="C83">
        <v>43</v>
      </c>
      <c r="E83" t="s">
        <v>172</v>
      </c>
      <c r="F83" t="s">
        <v>173</v>
      </c>
      <c r="G83" t="s">
        <v>174</v>
      </c>
      <c r="H83" t="s">
        <v>175</v>
      </c>
      <c r="I83">
        <f>I81*J83</f>
        <v>4.3999999999999997E-2</v>
      </c>
      <c r="J83">
        <v>0.19999999999999998</v>
      </c>
      <c r="O83">
        <f t="shared" si="67"/>
        <v>1089.72</v>
      </c>
      <c r="P83">
        <f t="shared" si="68"/>
        <v>1089.72</v>
      </c>
      <c r="Q83">
        <f t="shared" si="69"/>
        <v>0</v>
      </c>
      <c r="R83">
        <f t="shared" si="70"/>
        <v>0</v>
      </c>
      <c r="S83">
        <f t="shared" si="71"/>
        <v>0</v>
      </c>
      <c r="T83">
        <f t="shared" si="72"/>
        <v>0</v>
      </c>
      <c r="U83">
        <f t="shared" si="73"/>
        <v>0</v>
      </c>
      <c r="V83">
        <f t="shared" si="74"/>
        <v>0</v>
      </c>
      <c r="W83">
        <f t="shared" si="75"/>
        <v>0</v>
      </c>
      <c r="X83">
        <f t="shared" si="76"/>
        <v>0</v>
      </c>
      <c r="Y83">
        <f t="shared" si="77"/>
        <v>0</v>
      </c>
      <c r="AA83">
        <v>63957948</v>
      </c>
      <c r="AB83">
        <f t="shared" si="78"/>
        <v>4894.54</v>
      </c>
      <c r="AC83">
        <f t="shared" si="79"/>
        <v>4894.54</v>
      </c>
      <c r="AD83">
        <f>ROUND((((ET83)-(EU83))+AE83),6)</f>
        <v>0</v>
      </c>
      <c r="AE83">
        <f>ROUND((EU83),6)</f>
        <v>0</v>
      </c>
      <c r="AF83">
        <f>ROUND((EV83),6)</f>
        <v>0</v>
      </c>
      <c r="AG83">
        <f t="shared" si="80"/>
        <v>0</v>
      </c>
      <c r="AH83">
        <f>(EW83)</f>
        <v>0</v>
      </c>
      <c r="AI83">
        <f>(EX83)</f>
        <v>0</v>
      </c>
      <c r="AJ83">
        <f t="shared" si="81"/>
        <v>0</v>
      </c>
      <c r="AK83">
        <v>4894.54</v>
      </c>
      <c r="AL83">
        <v>4894.54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95</v>
      </c>
      <c r="AU83">
        <v>47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5.0599999999999996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176</v>
      </c>
      <c r="BM83">
        <v>15001</v>
      </c>
      <c r="BN83">
        <v>0</v>
      </c>
      <c r="BO83" t="s">
        <v>173</v>
      </c>
      <c r="BP83">
        <v>1</v>
      </c>
      <c r="BQ83">
        <v>2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105</v>
      </c>
      <c r="CA83">
        <v>55</v>
      </c>
      <c r="CE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82"/>
        <v>1089.72</v>
      </c>
      <c r="CQ83">
        <f t="shared" si="83"/>
        <v>24766.372399999997</v>
      </c>
      <c r="CR83">
        <f t="shared" si="84"/>
        <v>0</v>
      </c>
      <c r="CS83">
        <f t="shared" si="85"/>
        <v>0</v>
      </c>
      <c r="CT83">
        <f t="shared" si="86"/>
        <v>0</v>
      </c>
      <c r="CU83">
        <f t="shared" si="87"/>
        <v>0</v>
      </c>
      <c r="CV83">
        <f t="shared" si="88"/>
        <v>0</v>
      </c>
      <c r="CW83">
        <f t="shared" si="89"/>
        <v>0</v>
      </c>
      <c r="CX83">
        <f t="shared" si="90"/>
        <v>0</v>
      </c>
      <c r="CY83">
        <f t="shared" si="91"/>
        <v>0</v>
      </c>
      <c r="CZ83">
        <f t="shared" si="92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175</v>
      </c>
      <c r="DW83" t="s">
        <v>175</v>
      </c>
      <c r="DX83">
        <v>1</v>
      </c>
      <c r="EE83">
        <v>55981449</v>
      </c>
      <c r="EF83">
        <v>2</v>
      </c>
      <c r="EG83" t="s">
        <v>28</v>
      </c>
      <c r="EH83">
        <v>0</v>
      </c>
      <c r="EI83" t="s">
        <v>3</v>
      </c>
      <c r="EJ83">
        <v>1</v>
      </c>
      <c r="EK83">
        <v>15001</v>
      </c>
      <c r="EL83" t="s">
        <v>149</v>
      </c>
      <c r="EM83" t="s">
        <v>150</v>
      </c>
      <c r="EO83" t="s">
        <v>3</v>
      </c>
      <c r="EQ83">
        <v>0</v>
      </c>
      <c r="ER83">
        <v>4894.54</v>
      </c>
      <c r="ES83">
        <v>4894.54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93"/>
        <v>0</v>
      </c>
      <c r="FS83">
        <v>0</v>
      </c>
      <c r="FT83" t="s">
        <v>31</v>
      </c>
      <c r="FU83" t="s">
        <v>32</v>
      </c>
      <c r="FX83">
        <v>94.5</v>
      </c>
      <c r="FY83">
        <v>46.75</v>
      </c>
      <c r="GA83" t="s">
        <v>3</v>
      </c>
      <c r="GD83">
        <v>1</v>
      </c>
      <c r="GF83">
        <v>-1622531224</v>
      </c>
      <c r="GG83">
        <v>2</v>
      </c>
      <c r="GH83">
        <v>1</v>
      </c>
      <c r="GI83">
        <v>2</v>
      </c>
      <c r="GJ83">
        <v>0</v>
      </c>
      <c r="GK83">
        <v>0</v>
      </c>
      <c r="GL83">
        <f t="shared" si="94"/>
        <v>0</v>
      </c>
      <c r="GM83">
        <f t="shared" si="95"/>
        <v>1089.72</v>
      </c>
      <c r="GN83">
        <f t="shared" si="96"/>
        <v>1089.72</v>
      </c>
      <c r="GO83">
        <f t="shared" si="97"/>
        <v>0</v>
      </c>
      <c r="GP83">
        <f t="shared" si="98"/>
        <v>0</v>
      </c>
      <c r="GR83">
        <v>0</v>
      </c>
      <c r="GS83">
        <v>3</v>
      </c>
      <c r="GT83">
        <v>0</v>
      </c>
      <c r="GU83" t="s">
        <v>3</v>
      </c>
      <c r="GV83">
        <f t="shared" si="99"/>
        <v>0</v>
      </c>
      <c r="GW83">
        <v>1</v>
      </c>
      <c r="GX83">
        <f t="shared" si="100"/>
        <v>0</v>
      </c>
      <c r="HA83">
        <v>0</v>
      </c>
      <c r="HB83">
        <v>0</v>
      </c>
      <c r="HC83">
        <f t="shared" si="101"/>
        <v>0</v>
      </c>
      <c r="IK83">
        <v>0</v>
      </c>
    </row>
    <row r="84" spans="1:245" x14ac:dyDescent="0.4">
      <c r="A84">
        <v>17</v>
      </c>
      <c r="B84">
        <v>1</v>
      </c>
      <c r="C84">
        <f>ROW(SmtRes!A49)</f>
        <v>49</v>
      </c>
      <c r="D84">
        <f>ROW(EtalonRes!A56)</f>
        <v>56</v>
      </c>
      <c r="E84" t="s">
        <v>177</v>
      </c>
      <c r="F84" t="s">
        <v>178</v>
      </c>
      <c r="G84" t="s">
        <v>179</v>
      </c>
      <c r="H84" t="s">
        <v>26</v>
      </c>
      <c r="I84">
        <f>ROUND(((0.9+2.1*2)*2+(1.6+2.1*2)*2)*0.3/100,9)</f>
        <v>6.54E-2</v>
      </c>
      <c r="J84">
        <v>0</v>
      </c>
      <c r="O84">
        <f t="shared" si="67"/>
        <v>8411.34</v>
      </c>
      <c r="P84">
        <f t="shared" si="68"/>
        <v>893.04</v>
      </c>
      <c r="Q84">
        <f t="shared" si="69"/>
        <v>37.9</v>
      </c>
      <c r="R84">
        <f t="shared" si="70"/>
        <v>34.090000000000003</v>
      </c>
      <c r="S84">
        <f t="shared" si="71"/>
        <v>7480.4</v>
      </c>
      <c r="T84">
        <f t="shared" si="72"/>
        <v>0</v>
      </c>
      <c r="U84">
        <f t="shared" si="73"/>
        <v>30.062548799999998</v>
      </c>
      <c r="V84">
        <f t="shared" si="74"/>
        <v>9.1036799999999987E-2</v>
      </c>
      <c r="W84">
        <f t="shared" si="75"/>
        <v>0</v>
      </c>
      <c r="X84">
        <f t="shared" si="76"/>
        <v>5936.45</v>
      </c>
      <c r="Y84">
        <f t="shared" si="77"/>
        <v>3757.25</v>
      </c>
      <c r="AA84">
        <v>63957948</v>
      </c>
      <c r="AB84">
        <f t="shared" si="78"/>
        <v>6446.4219999999996</v>
      </c>
      <c r="AC84">
        <f t="shared" si="79"/>
        <v>2279.65</v>
      </c>
      <c r="AD84">
        <f>ROUND(((((ET84*1.2))-((EU84*1.2)))+AE84),6)</f>
        <v>43.512</v>
      </c>
      <c r="AE84">
        <f>ROUND(((EU84*1.2)),6)</f>
        <v>18.792000000000002</v>
      </c>
      <c r="AF84">
        <f>ROUND(((EV84*1.2)),6)</f>
        <v>4123.26</v>
      </c>
      <c r="AG84">
        <f t="shared" si="80"/>
        <v>0</v>
      </c>
      <c r="AH84">
        <f>((EW84*1.2))</f>
        <v>459.67199999999997</v>
      </c>
      <c r="AI84">
        <f>((EX84*1.2))</f>
        <v>1.3919999999999999</v>
      </c>
      <c r="AJ84">
        <f t="shared" si="81"/>
        <v>0</v>
      </c>
      <c r="AK84">
        <v>5751.96</v>
      </c>
      <c r="AL84">
        <v>2279.65</v>
      </c>
      <c r="AM84">
        <v>36.26</v>
      </c>
      <c r="AN84">
        <v>15.66</v>
      </c>
      <c r="AO84">
        <v>3436.05</v>
      </c>
      <c r="AP84">
        <v>0</v>
      </c>
      <c r="AQ84">
        <v>383.06</v>
      </c>
      <c r="AR84">
        <v>1.1599999999999999</v>
      </c>
      <c r="AS84">
        <v>0</v>
      </c>
      <c r="AT84">
        <v>79</v>
      </c>
      <c r="AU84">
        <v>50</v>
      </c>
      <c r="AV84">
        <v>1</v>
      </c>
      <c r="AW84">
        <v>1</v>
      </c>
      <c r="AZ84">
        <v>1</v>
      </c>
      <c r="BA84">
        <v>27.74</v>
      </c>
      <c r="BB84">
        <v>13.32</v>
      </c>
      <c r="BC84">
        <v>5.99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1</v>
      </c>
      <c r="BJ84" t="s">
        <v>180</v>
      </c>
      <c r="BM84">
        <v>61001</v>
      </c>
      <c r="BN84">
        <v>0</v>
      </c>
      <c r="BO84" t="s">
        <v>178</v>
      </c>
      <c r="BP84">
        <v>1</v>
      </c>
      <c r="BQ84">
        <v>6</v>
      </c>
      <c r="BR84">
        <v>0</v>
      </c>
      <c r="BS84">
        <v>27.74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79</v>
      </c>
      <c r="CA84">
        <v>50</v>
      </c>
      <c r="CE84">
        <v>0</v>
      </c>
      <c r="CF84">
        <v>0</v>
      </c>
      <c r="CG84">
        <v>0</v>
      </c>
      <c r="CM84">
        <v>0</v>
      </c>
      <c r="CN84" t="s">
        <v>17</v>
      </c>
      <c r="CO84">
        <v>0</v>
      </c>
      <c r="CP84">
        <f t="shared" si="82"/>
        <v>8411.34</v>
      </c>
      <c r="CQ84">
        <f t="shared" si="83"/>
        <v>13655.103500000001</v>
      </c>
      <c r="CR84">
        <f t="shared" si="84"/>
        <v>579.57983999999999</v>
      </c>
      <c r="CS84">
        <f t="shared" si="85"/>
        <v>521.29007999999999</v>
      </c>
      <c r="CT84">
        <f t="shared" si="86"/>
        <v>114379.23239999999</v>
      </c>
      <c r="CU84">
        <f t="shared" si="87"/>
        <v>0</v>
      </c>
      <c r="CV84">
        <f t="shared" si="88"/>
        <v>459.67199999999997</v>
      </c>
      <c r="CW84">
        <f t="shared" si="89"/>
        <v>1.3919999999999999</v>
      </c>
      <c r="CX84">
        <f t="shared" si="90"/>
        <v>0</v>
      </c>
      <c r="CY84">
        <f t="shared" si="91"/>
        <v>5936.4470999999994</v>
      </c>
      <c r="CZ84">
        <f t="shared" si="92"/>
        <v>3757.2449999999999</v>
      </c>
      <c r="DC84" t="s">
        <v>3</v>
      </c>
      <c r="DD84" t="s">
        <v>3</v>
      </c>
      <c r="DE84" t="s">
        <v>18</v>
      </c>
      <c r="DF84" t="s">
        <v>18</v>
      </c>
      <c r="DG84" t="s">
        <v>18</v>
      </c>
      <c r="DH84" t="s">
        <v>3</v>
      </c>
      <c r="DI84" t="s">
        <v>18</v>
      </c>
      <c r="DJ84" t="s">
        <v>18</v>
      </c>
      <c r="DK84" t="s">
        <v>3</v>
      </c>
      <c r="DL84" t="s">
        <v>3</v>
      </c>
      <c r="DM84" t="s">
        <v>3</v>
      </c>
      <c r="DN84">
        <v>0</v>
      </c>
      <c r="DO84">
        <v>0</v>
      </c>
      <c r="DP84">
        <v>1</v>
      </c>
      <c r="DQ84">
        <v>1</v>
      </c>
      <c r="DU84">
        <v>1005</v>
      </c>
      <c r="DV84" t="s">
        <v>26</v>
      </c>
      <c r="DW84" t="s">
        <v>26</v>
      </c>
      <c r="DX84">
        <v>100</v>
      </c>
      <c r="EE84">
        <v>55981505</v>
      </c>
      <c r="EF84">
        <v>6</v>
      </c>
      <c r="EG84" t="s">
        <v>19</v>
      </c>
      <c r="EH84">
        <v>0</v>
      </c>
      <c r="EI84" t="s">
        <v>3</v>
      </c>
      <c r="EJ84">
        <v>1</v>
      </c>
      <c r="EK84">
        <v>61001</v>
      </c>
      <c r="EL84" t="s">
        <v>181</v>
      </c>
      <c r="EM84" t="s">
        <v>182</v>
      </c>
      <c r="EO84" t="s">
        <v>22</v>
      </c>
      <c r="EQ84">
        <v>0</v>
      </c>
      <c r="ER84">
        <v>5751.96</v>
      </c>
      <c r="ES84">
        <v>2279.65</v>
      </c>
      <c r="ET84">
        <v>36.26</v>
      </c>
      <c r="EU84">
        <v>15.66</v>
      </c>
      <c r="EV84">
        <v>3436.05</v>
      </c>
      <c r="EW84">
        <v>383.06</v>
      </c>
      <c r="EX84">
        <v>1.1599999999999999</v>
      </c>
      <c r="EY84">
        <v>0</v>
      </c>
      <c r="FQ84">
        <v>0</v>
      </c>
      <c r="FR84">
        <f t="shared" si="93"/>
        <v>0</v>
      </c>
      <c r="FS84">
        <v>0</v>
      </c>
      <c r="FX84">
        <v>79</v>
      </c>
      <c r="FY84">
        <v>50</v>
      </c>
      <c r="GA84" t="s">
        <v>3</v>
      </c>
      <c r="GD84">
        <v>1</v>
      </c>
      <c r="GF84">
        <v>-1742364027</v>
      </c>
      <c r="GG84">
        <v>2</v>
      </c>
      <c r="GH84">
        <v>1</v>
      </c>
      <c r="GI84">
        <v>2</v>
      </c>
      <c r="GJ84">
        <v>0</v>
      </c>
      <c r="GK84">
        <v>0</v>
      </c>
      <c r="GL84">
        <f t="shared" si="94"/>
        <v>0</v>
      </c>
      <c r="GM84">
        <f t="shared" si="95"/>
        <v>18105.04</v>
      </c>
      <c r="GN84">
        <f t="shared" si="96"/>
        <v>18105.04</v>
      </c>
      <c r="GO84">
        <f t="shared" si="97"/>
        <v>0</v>
      </c>
      <c r="GP84">
        <f t="shared" si="98"/>
        <v>0</v>
      </c>
      <c r="GR84">
        <v>0</v>
      </c>
      <c r="GS84">
        <v>3</v>
      </c>
      <c r="GT84">
        <v>0</v>
      </c>
      <c r="GU84" t="s">
        <v>3</v>
      </c>
      <c r="GV84">
        <f t="shared" si="99"/>
        <v>0</v>
      </c>
      <c r="GW84">
        <v>1</v>
      </c>
      <c r="GX84">
        <f t="shared" si="100"/>
        <v>0</v>
      </c>
      <c r="HA84">
        <v>0</v>
      </c>
      <c r="HB84">
        <v>0</v>
      </c>
      <c r="HC84">
        <f t="shared" si="101"/>
        <v>0</v>
      </c>
      <c r="IK84">
        <v>0</v>
      </c>
    </row>
    <row r="85" spans="1:245" x14ac:dyDescent="0.4">
      <c r="A85">
        <v>18</v>
      </c>
      <c r="B85">
        <v>1</v>
      </c>
      <c r="C85">
        <v>48</v>
      </c>
      <c r="E85" t="s">
        <v>183</v>
      </c>
      <c r="F85" t="s">
        <v>40</v>
      </c>
      <c r="G85" t="s">
        <v>50</v>
      </c>
      <c r="H85" t="s">
        <v>42</v>
      </c>
      <c r="I85">
        <f>I84*J85</f>
        <v>0.52973999999999999</v>
      </c>
      <c r="J85">
        <v>8.1</v>
      </c>
      <c r="O85">
        <f t="shared" si="67"/>
        <v>0</v>
      </c>
      <c r="P85">
        <f t="shared" si="68"/>
        <v>0</v>
      </c>
      <c r="Q85">
        <f t="shared" si="69"/>
        <v>0</v>
      </c>
      <c r="R85">
        <f t="shared" si="70"/>
        <v>0</v>
      </c>
      <c r="S85">
        <f t="shared" si="71"/>
        <v>0</v>
      </c>
      <c r="T85">
        <f t="shared" si="72"/>
        <v>0</v>
      </c>
      <c r="U85">
        <f t="shared" si="73"/>
        <v>0</v>
      </c>
      <c r="V85">
        <f t="shared" si="74"/>
        <v>0</v>
      </c>
      <c r="W85">
        <f t="shared" si="75"/>
        <v>0</v>
      </c>
      <c r="X85">
        <f t="shared" si="76"/>
        <v>0</v>
      </c>
      <c r="Y85">
        <f t="shared" si="77"/>
        <v>0</v>
      </c>
      <c r="AA85">
        <v>63957948</v>
      </c>
      <c r="AB85">
        <f t="shared" si="78"/>
        <v>0</v>
      </c>
      <c r="AC85">
        <f t="shared" si="79"/>
        <v>0</v>
      </c>
      <c r="AD85">
        <f>ROUND((((ET85)-(EU85))+AE85),6)</f>
        <v>0</v>
      </c>
      <c r="AE85">
        <f>ROUND((EU85),6)</f>
        <v>0</v>
      </c>
      <c r="AF85">
        <f>ROUND((EV85),6)</f>
        <v>0</v>
      </c>
      <c r="AG85">
        <f t="shared" si="80"/>
        <v>0</v>
      </c>
      <c r="AH85">
        <f>(EW85)</f>
        <v>0</v>
      </c>
      <c r="AI85">
        <f>(EX85)</f>
        <v>0</v>
      </c>
      <c r="AJ85">
        <f t="shared" si="81"/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79</v>
      </c>
      <c r="AU85">
        <v>50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7.21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61001</v>
      </c>
      <c r="BN85">
        <v>0</v>
      </c>
      <c r="BO85" t="s">
        <v>3</v>
      </c>
      <c r="BP85">
        <v>0</v>
      </c>
      <c r="BQ85">
        <v>6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79</v>
      </c>
      <c r="CA85">
        <v>50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82"/>
        <v>0</v>
      </c>
      <c r="CQ85">
        <f t="shared" si="83"/>
        <v>0</v>
      </c>
      <c r="CR85">
        <f t="shared" si="84"/>
        <v>0</v>
      </c>
      <c r="CS85">
        <f t="shared" si="85"/>
        <v>0</v>
      </c>
      <c r="CT85">
        <f t="shared" si="86"/>
        <v>0</v>
      </c>
      <c r="CU85">
        <f t="shared" si="87"/>
        <v>0</v>
      </c>
      <c r="CV85">
        <f t="shared" si="88"/>
        <v>0</v>
      </c>
      <c r="CW85">
        <f t="shared" si="89"/>
        <v>0</v>
      </c>
      <c r="CX85">
        <f t="shared" si="90"/>
        <v>0</v>
      </c>
      <c r="CY85">
        <f t="shared" si="91"/>
        <v>0</v>
      </c>
      <c r="CZ85">
        <f t="shared" si="92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42</v>
      </c>
      <c r="DW85" t="s">
        <v>42</v>
      </c>
      <c r="DX85">
        <v>1000</v>
      </c>
      <c r="EE85">
        <v>55981505</v>
      </c>
      <c r="EF85">
        <v>6</v>
      </c>
      <c r="EG85" t="s">
        <v>19</v>
      </c>
      <c r="EH85">
        <v>0</v>
      </c>
      <c r="EI85" t="s">
        <v>3</v>
      </c>
      <c r="EJ85">
        <v>1</v>
      </c>
      <c r="EK85">
        <v>61001</v>
      </c>
      <c r="EL85" t="s">
        <v>181</v>
      </c>
      <c r="EM85" t="s">
        <v>182</v>
      </c>
      <c r="EO85" t="s">
        <v>3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93"/>
        <v>0</v>
      </c>
      <c r="FS85">
        <v>0</v>
      </c>
      <c r="FX85">
        <v>79</v>
      </c>
      <c r="FY85">
        <v>50</v>
      </c>
      <c r="GA85" t="s">
        <v>3</v>
      </c>
      <c r="GD85">
        <v>1</v>
      </c>
      <c r="GF85">
        <v>-179832266</v>
      </c>
      <c r="GG85">
        <v>2</v>
      </c>
      <c r="GH85">
        <v>1</v>
      </c>
      <c r="GI85">
        <v>5</v>
      </c>
      <c r="GJ85">
        <v>0</v>
      </c>
      <c r="GK85">
        <v>0</v>
      </c>
      <c r="GL85">
        <f t="shared" si="94"/>
        <v>0</v>
      </c>
      <c r="GM85">
        <f t="shared" si="95"/>
        <v>0</v>
      </c>
      <c r="GN85">
        <f t="shared" si="96"/>
        <v>0</v>
      </c>
      <c r="GO85">
        <f t="shared" si="97"/>
        <v>0</v>
      </c>
      <c r="GP85">
        <f t="shared" si="98"/>
        <v>0</v>
      </c>
      <c r="GR85">
        <v>0</v>
      </c>
      <c r="GS85">
        <v>3</v>
      </c>
      <c r="GT85">
        <v>0</v>
      </c>
      <c r="GU85" t="s">
        <v>3</v>
      </c>
      <c r="GV85">
        <f t="shared" si="99"/>
        <v>0</v>
      </c>
      <c r="GW85">
        <v>1</v>
      </c>
      <c r="GX85">
        <f t="shared" si="100"/>
        <v>0</v>
      </c>
      <c r="HA85">
        <v>0</v>
      </c>
      <c r="HB85">
        <v>0</v>
      </c>
      <c r="HC85">
        <f t="shared" si="101"/>
        <v>0</v>
      </c>
      <c r="IK85">
        <v>0</v>
      </c>
    </row>
    <row r="86" spans="1:245" x14ac:dyDescent="0.4">
      <c r="A86">
        <v>17</v>
      </c>
      <c r="B86">
        <v>1</v>
      </c>
      <c r="C86">
        <f>ROW(SmtRes!A57)</f>
        <v>57</v>
      </c>
      <c r="D86">
        <f>ROW(EtalonRes!A64)</f>
        <v>64</v>
      </c>
      <c r="E86" t="s">
        <v>184</v>
      </c>
      <c r="F86" t="s">
        <v>185</v>
      </c>
      <c r="G86" t="s">
        <v>186</v>
      </c>
      <c r="H86" t="s">
        <v>26</v>
      </c>
      <c r="I86">
        <f>ROUND((84.2)/100,9)</f>
        <v>0.84199999999999997</v>
      </c>
      <c r="J86">
        <v>0</v>
      </c>
      <c r="O86">
        <f t="shared" si="67"/>
        <v>8810.23</v>
      </c>
      <c r="P86">
        <f t="shared" si="68"/>
        <v>10.98</v>
      </c>
      <c r="Q86">
        <f t="shared" si="69"/>
        <v>303.25</v>
      </c>
      <c r="R86">
        <f t="shared" si="70"/>
        <v>285.33</v>
      </c>
      <c r="S86">
        <f t="shared" si="71"/>
        <v>8496</v>
      </c>
      <c r="T86">
        <f t="shared" si="72"/>
        <v>0</v>
      </c>
      <c r="U86">
        <f t="shared" si="73"/>
        <v>36.202631999999994</v>
      </c>
      <c r="V86">
        <f t="shared" si="74"/>
        <v>0.94977599999999984</v>
      </c>
      <c r="W86">
        <f t="shared" si="75"/>
        <v>0</v>
      </c>
      <c r="X86">
        <f t="shared" si="76"/>
        <v>6937.25</v>
      </c>
      <c r="Y86">
        <f t="shared" si="77"/>
        <v>4390.67</v>
      </c>
      <c r="AA86">
        <v>63957948</v>
      </c>
      <c r="AB86">
        <f t="shared" si="78"/>
        <v>385.58600000000001</v>
      </c>
      <c r="AC86">
        <f t="shared" si="79"/>
        <v>1.25</v>
      </c>
      <c r="AD86">
        <f>ROUND(((((ET86*1.2))-((EU86*1.2)))+AE86),6)</f>
        <v>20.591999999999999</v>
      </c>
      <c r="AE86">
        <f>ROUND(((EU86*1.2)),6)</f>
        <v>12.215999999999999</v>
      </c>
      <c r="AF86">
        <f>ROUND(((EV86*1.2)),6)</f>
        <v>363.74400000000003</v>
      </c>
      <c r="AG86">
        <f t="shared" si="80"/>
        <v>0</v>
      </c>
      <c r="AH86">
        <f>((EW86*1.2))</f>
        <v>42.995999999999995</v>
      </c>
      <c r="AI86">
        <f>((EX86*1.2))</f>
        <v>1.1279999999999999</v>
      </c>
      <c r="AJ86">
        <f t="shared" si="81"/>
        <v>0</v>
      </c>
      <c r="AK86">
        <v>321.52999999999997</v>
      </c>
      <c r="AL86">
        <v>1.25</v>
      </c>
      <c r="AM86">
        <v>17.16</v>
      </c>
      <c r="AN86">
        <v>10.18</v>
      </c>
      <c r="AO86">
        <v>303.12</v>
      </c>
      <c r="AP86">
        <v>0</v>
      </c>
      <c r="AQ86">
        <v>35.83</v>
      </c>
      <c r="AR86">
        <v>0.94</v>
      </c>
      <c r="AS86">
        <v>0</v>
      </c>
      <c r="AT86">
        <v>79</v>
      </c>
      <c r="AU86">
        <v>50</v>
      </c>
      <c r="AV86">
        <v>1</v>
      </c>
      <c r="AW86">
        <v>1</v>
      </c>
      <c r="AZ86">
        <v>1</v>
      </c>
      <c r="BA86">
        <v>27.74</v>
      </c>
      <c r="BB86">
        <v>17.489999999999998</v>
      </c>
      <c r="BC86">
        <v>10.43</v>
      </c>
      <c r="BD86" t="s">
        <v>3</v>
      </c>
      <c r="BE86" t="s">
        <v>3</v>
      </c>
      <c r="BF86" t="s">
        <v>3</v>
      </c>
      <c r="BG86" t="s">
        <v>3</v>
      </c>
      <c r="BH86">
        <v>0</v>
      </c>
      <c r="BI86">
        <v>1</v>
      </c>
      <c r="BJ86" t="s">
        <v>187</v>
      </c>
      <c r="BM86">
        <v>61001</v>
      </c>
      <c r="BN86">
        <v>0</v>
      </c>
      <c r="BO86" t="s">
        <v>185</v>
      </c>
      <c r="BP86">
        <v>1</v>
      </c>
      <c r="BQ86">
        <v>6</v>
      </c>
      <c r="BR86">
        <v>0</v>
      </c>
      <c r="BS86">
        <v>27.74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79</v>
      </c>
      <c r="CA86">
        <v>50</v>
      </c>
      <c r="CE86">
        <v>0</v>
      </c>
      <c r="CF86">
        <v>0</v>
      </c>
      <c r="CG86">
        <v>0</v>
      </c>
      <c r="CM86">
        <v>0</v>
      </c>
      <c r="CN86" t="s">
        <v>17</v>
      </c>
      <c r="CO86">
        <v>0</v>
      </c>
      <c r="CP86">
        <f t="shared" si="82"/>
        <v>8810.23</v>
      </c>
      <c r="CQ86">
        <f t="shared" si="83"/>
        <v>13.0375</v>
      </c>
      <c r="CR86">
        <f t="shared" si="84"/>
        <v>360.15407999999996</v>
      </c>
      <c r="CS86">
        <f t="shared" si="85"/>
        <v>338.87183999999996</v>
      </c>
      <c r="CT86">
        <f t="shared" si="86"/>
        <v>10090.25856</v>
      </c>
      <c r="CU86">
        <f t="shared" si="87"/>
        <v>0</v>
      </c>
      <c r="CV86">
        <f t="shared" si="88"/>
        <v>42.995999999999995</v>
      </c>
      <c r="CW86">
        <f t="shared" si="89"/>
        <v>1.1279999999999999</v>
      </c>
      <c r="CX86">
        <f t="shared" si="90"/>
        <v>0</v>
      </c>
      <c r="CY86">
        <f t="shared" si="91"/>
        <v>6937.2506999999996</v>
      </c>
      <c r="CZ86">
        <f t="shared" si="92"/>
        <v>4390.665</v>
      </c>
      <c r="DC86" t="s">
        <v>3</v>
      </c>
      <c r="DD86" t="s">
        <v>3</v>
      </c>
      <c r="DE86" t="s">
        <v>18</v>
      </c>
      <c r="DF86" t="s">
        <v>18</v>
      </c>
      <c r="DG86" t="s">
        <v>18</v>
      </c>
      <c r="DH86" t="s">
        <v>3</v>
      </c>
      <c r="DI86" t="s">
        <v>18</v>
      </c>
      <c r="DJ86" t="s">
        <v>18</v>
      </c>
      <c r="DK86" t="s">
        <v>3</v>
      </c>
      <c r="DL86" t="s">
        <v>3</v>
      </c>
      <c r="DM86" t="s">
        <v>3</v>
      </c>
      <c r="DN86">
        <v>0</v>
      </c>
      <c r="DO86">
        <v>0</v>
      </c>
      <c r="DP86">
        <v>1</v>
      </c>
      <c r="DQ86">
        <v>1</v>
      </c>
      <c r="DU86">
        <v>1005</v>
      </c>
      <c r="DV86" t="s">
        <v>26</v>
      </c>
      <c r="DW86" t="s">
        <v>26</v>
      </c>
      <c r="DX86">
        <v>100</v>
      </c>
      <c r="EE86">
        <v>55981505</v>
      </c>
      <c r="EF86">
        <v>6</v>
      </c>
      <c r="EG86" t="s">
        <v>19</v>
      </c>
      <c r="EH86">
        <v>0</v>
      </c>
      <c r="EI86" t="s">
        <v>3</v>
      </c>
      <c r="EJ86">
        <v>1</v>
      </c>
      <c r="EK86">
        <v>61001</v>
      </c>
      <c r="EL86" t="s">
        <v>181</v>
      </c>
      <c r="EM86" t="s">
        <v>182</v>
      </c>
      <c r="EO86" t="s">
        <v>22</v>
      </c>
      <c r="EQ86">
        <v>0</v>
      </c>
      <c r="ER86">
        <v>321.52999999999997</v>
      </c>
      <c r="ES86">
        <v>1.25</v>
      </c>
      <c r="ET86">
        <v>17.16</v>
      </c>
      <c r="EU86">
        <v>10.18</v>
      </c>
      <c r="EV86">
        <v>303.12</v>
      </c>
      <c r="EW86">
        <v>35.83</v>
      </c>
      <c r="EX86">
        <v>0.94</v>
      </c>
      <c r="EY86">
        <v>0</v>
      </c>
      <c r="FQ86">
        <v>0</v>
      </c>
      <c r="FR86">
        <f t="shared" si="93"/>
        <v>0</v>
      </c>
      <c r="FS86">
        <v>0</v>
      </c>
      <c r="FX86">
        <v>79</v>
      </c>
      <c r="FY86">
        <v>50</v>
      </c>
      <c r="GA86" t="s">
        <v>3</v>
      </c>
      <c r="GD86">
        <v>1</v>
      </c>
      <c r="GF86">
        <v>1493145722</v>
      </c>
      <c r="GG86">
        <v>2</v>
      </c>
      <c r="GH86">
        <v>1</v>
      </c>
      <c r="GI86">
        <v>2</v>
      </c>
      <c r="GJ86">
        <v>0</v>
      </c>
      <c r="GK86">
        <v>0</v>
      </c>
      <c r="GL86">
        <f t="shared" si="94"/>
        <v>0</v>
      </c>
      <c r="GM86">
        <f t="shared" si="95"/>
        <v>20138.150000000001</v>
      </c>
      <c r="GN86">
        <f t="shared" si="96"/>
        <v>20138.150000000001</v>
      </c>
      <c r="GO86">
        <f t="shared" si="97"/>
        <v>0</v>
      </c>
      <c r="GP86">
        <f t="shared" si="98"/>
        <v>0</v>
      </c>
      <c r="GR86">
        <v>0</v>
      </c>
      <c r="GS86">
        <v>3</v>
      </c>
      <c r="GT86">
        <v>0</v>
      </c>
      <c r="GU86" t="s">
        <v>3</v>
      </c>
      <c r="GV86">
        <f t="shared" si="99"/>
        <v>0</v>
      </c>
      <c r="GW86">
        <v>1</v>
      </c>
      <c r="GX86">
        <f t="shared" si="100"/>
        <v>0</v>
      </c>
      <c r="HA86">
        <v>0</v>
      </c>
      <c r="HB86">
        <v>0</v>
      </c>
      <c r="HC86">
        <f t="shared" si="101"/>
        <v>0</v>
      </c>
      <c r="IK86">
        <v>0</v>
      </c>
    </row>
    <row r="87" spans="1:245" x14ac:dyDescent="0.4">
      <c r="A87">
        <v>18</v>
      </c>
      <c r="B87">
        <v>1</v>
      </c>
      <c r="C87">
        <v>57</v>
      </c>
      <c r="E87" t="s">
        <v>188</v>
      </c>
      <c r="F87" t="s">
        <v>189</v>
      </c>
      <c r="G87" t="s">
        <v>190</v>
      </c>
      <c r="H87" t="s">
        <v>42</v>
      </c>
      <c r="I87">
        <f>I86*J87</f>
        <v>0.71991000000000005</v>
      </c>
      <c r="J87">
        <v>0.85500000000000009</v>
      </c>
      <c r="O87">
        <f t="shared" si="67"/>
        <v>19342.89</v>
      </c>
      <c r="P87">
        <f t="shared" si="68"/>
        <v>19342.89</v>
      </c>
      <c r="Q87">
        <f t="shared" si="69"/>
        <v>0</v>
      </c>
      <c r="R87">
        <f t="shared" si="70"/>
        <v>0</v>
      </c>
      <c r="S87">
        <f t="shared" si="71"/>
        <v>0</v>
      </c>
      <c r="T87">
        <f t="shared" si="72"/>
        <v>0</v>
      </c>
      <c r="U87">
        <f t="shared" si="73"/>
        <v>0</v>
      </c>
      <c r="V87">
        <f t="shared" si="74"/>
        <v>0</v>
      </c>
      <c r="W87">
        <f t="shared" si="75"/>
        <v>0</v>
      </c>
      <c r="X87">
        <f t="shared" si="76"/>
        <v>0</v>
      </c>
      <c r="Y87">
        <f t="shared" si="77"/>
        <v>0</v>
      </c>
      <c r="AA87">
        <v>63957948</v>
      </c>
      <c r="AB87">
        <f t="shared" si="78"/>
        <v>7879.32</v>
      </c>
      <c r="AC87">
        <f t="shared" si="79"/>
        <v>7879.32</v>
      </c>
      <c r="AD87">
        <f>ROUND((((ET87)-(EU87))+AE87),6)</f>
        <v>0</v>
      </c>
      <c r="AE87">
        <f>ROUND((EU87),6)</f>
        <v>0</v>
      </c>
      <c r="AF87">
        <f>ROUND((EV87),6)</f>
        <v>0</v>
      </c>
      <c r="AG87">
        <f t="shared" si="80"/>
        <v>0</v>
      </c>
      <c r="AH87">
        <f>(EW87)</f>
        <v>0</v>
      </c>
      <c r="AI87">
        <f>(EX87)</f>
        <v>0</v>
      </c>
      <c r="AJ87">
        <f t="shared" si="81"/>
        <v>0</v>
      </c>
      <c r="AK87">
        <v>7879.32</v>
      </c>
      <c r="AL87">
        <v>7879.32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79</v>
      </c>
      <c r="AU87">
        <v>50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3.41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191</v>
      </c>
      <c r="BM87">
        <v>61001</v>
      </c>
      <c r="BN87">
        <v>0</v>
      </c>
      <c r="BO87" t="s">
        <v>189</v>
      </c>
      <c r="BP87">
        <v>1</v>
      </c>
      <c r="BQ87">
        <v>6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79</v>
      </c>
      <c r="CA87">
        <v>50</v>
      </c>
      <c r="CE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82"/>
        <v>19342.89</v>
      </c>
      <c r="CQ87">
        <f t="shared" si="83"/>
        <v>26868.481199999998</v>
      </c>
      <c r="CR87">
        <f t="shared" si="84"/>
        <v>0</v>
      </c>
      <c r="CS87">
        <f t="shared" si="85"/>
        <v>0</v>
      </c>
      <c r="CT87">
        <f t="shared" si="86"/>
        <v>0</v>
      </c>
      <c r="CU87">
        <f t="shared" si="87"/>
        <v>0</v>
      </c>
      <c r="CV87">
        <f t="shared" si="88"/>
        <v>0</v>
      </c>
      <c r="CW87">
        <f t="shared" si="89"/>
        <v>0</v>
      </c>
      <c r="CX87">
        <f t="shared" si="90"/>
        <v>0</v>
      </c>
      <c r="CY87">
        <f t="shared" si="91"/>
        <v>0</v>
      </c>
      <c r="CZ87">
        <f t="shared" si="92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42</v>
      </c>
      <c r="DW87" t="s">
        <v>42</v>
      </c>
      <c r="DX87">
        <v>1000</v>
      </c>
      <c r="EE87">
        <v>55981505</v>
      </c>
      <c r="EF87">
        <v>6</v>
      </c>
      <c r="EG87" t="s">
        <v>19</v>
      </c>
      <c r="EH87">
        <v>0</v>
      </c>
      <c r="EI87" t="s">
        <v>3</v>
      </c>
      <c r="EJ87">
        <v>1</v>
      </c>
      <c r="EK87">
        <v>61001</v>
      </c>
      <c r="EL87" t="s">
        <v>181</v>
      </c>
      <c r="EM87" t="s">
        <v>182</v>
      </c>
      <c r="EO87" t="s">
        <v>3</v>
      </c>
      <c r="EQ87">
        <v>0</v>
      </c>
      <c r="ER87">
        <v>7879.32</v>
      </c>
      <c r="ES87">
        <v>7879.32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93"/>
        <v>0</v>
      </c>
      <c r="FS87">
        <v>0</v>
      </c>
      <c r="FX87">
        <v>79</v>
      </c>
      <c r="FY87">
        <v>50</v>
      </c>
      <c r="GA87" t="s">
        <v>3</v>
      </c>
      <c r="GD87">
        <v>1</v>
      </c>
      <c r="GF87">
        <v>617490891</v>
      </c>
      <c r="GG87">
        <v>2</v>
      </c>
      <c r="GH87">
        <v>1</v>
      </c>
      <c r="GI87">
        <v>2</v>
      </c>
      <c r="GJ87">
        <v>0</v>
      </c>
      <c r="GK87">
        <v>0</v>
      </c>
      <c r="GL87">
        <f t="shared" si="94"/>
        <v>0</v>
      </c>
      <c r="GM87">
        <f t="shared" si="95"/>
        <v>19342.89</v>
      </c>
      <c r="GN87">
        <f t="shared" si="96"/>
        <v>19342.89</v>
      </c>
      <c r="GO87">
        <f t="shared" si="97"/>
        <v>0</v>
      </c>
      <c r="GP87">
        <f t="shared" si="98"/>
        <v>0</v>
      </c>
      <c r="GR87">
        <v>0</v>
      </c>
      <c r="GS87">
        <v>3</v>
      </c>
      <c r="GT87">
        <v>0</v>
      </c>
      <c r="GU87" t="s">
        <v>3</v>
      </c>
      <c r="GV87">
        <f t="shared" si="99"/>
        <v>0</v>
      </c>
      <c r="GW87">
        <v>1</v>
      </c>
      <c r="GX87">
        <f t="shared" si="100"/>
        <v>0</v>
      </c>
      <c r="HA87">
        <v>0</v>
      </c>
      <c r="HB87">
        <v>0</v>
      </c>
      <c r="HC87">
        <f t="shared" si="101"/>
        <v>0</v>
      </c>
      <c r="IK87">
        <v>0</v>
      </c>
    </row>
    <row r="88" spans="1:245" x14ac:dyDescent="0.4">
      <c r="A88">
        <v>18</v>
      </c>
      <c r="B88">
        <v>1</v>
      </c>
      <c r="C88">
        <v>56</v>
      </c>
      <c r="E88" t="s">
        <v>192</v>
      </c>
      <c r="F88" t="s">
        <v>193</v>
      </c>
      <c r="G88" t="s">
        <v>194</v>
      </c>
      <c r="H88" t="s">
        <v>42</v>
      </c>
      <c r="I88">
        <f>I86*J88</f>
        <v>2.5260000000000001E-2</v>
      </c>
      <c r="J88">
        <v>3.0000000000000002E-2</v>
      </c>
      <c r="O88">
        <f t="shared" si="67"/>
        <v>2656.11</v>
      </c>
      <c r="P88">
        <f t="shared" si="68"/>
        <v>2656.11</v>
      </c>
      <c r="Q88">
        <f t="shared" si="69"/>
        <v>0</v>
      </c>
      <c r="R88">
        <f t="shared" si="70"/>
        <v>0</v>
      </c>
      <c r="S88">
        <f t="shared" si="71"/>
        <v>0</v>
      </c>
      <c r="T88">
        <f t="shared" si="72"/>
        <v>0</v>
      </c>
      <c r="U88">
        <f t="shared" si="73"/>
        <v>0</v>
      </c>
      <c r="V88">
        <f t="shared" si="74"/>
        <v>0</v>
      </c>
      <c r="W88">
        <f t="shared" si="75"/>
        <v>0</v>
      </c>
      <c r="X88">
        <f t="shared" si="76"/>
        <v>0</v>
      </c>
      <c r="Y88">
        <f t="shared" si="77"/>
        <v>0</v>
      </c>
      <c r="AA88">
        <v>63957948</v>
      </c>
      <c r="AB88">
        <f t="shared" si="78"/>
        <v>22516.26</v>
      </c>
      <c r="AC88">
        <f t="shared" si="79"/>
        <v>22516.26</v>
      </c>
      <c r="AD88">
        <f>ROUND((((ET88)-(EU88))+AE88),6)</f>
        <v>0</v>
      </c>
      <c r="AE88">
        <f>ROUND((EU88),6)</f>
        <v>0</v>
      </c>
      <c r="AF88">
        <f>ROUND((EV88),6)</f>
        <v>0</v>
      </c>
      <c r="AG88">
        <f t="shared" si="80"/>
        <v>0</v>
      </c>
      <c r="AH88">
        <f>(EW88)</f>
        <v>0</v>
      </c>
      <c r="AI88">
        <f>(EX88)</f>
        <v>0</v>
      </c>
      <c r="AJ88">
        <f t="shared" si="81"/>
        <v>0</v>
      </c>
      <c r="AK88">
        <v>22516.26</v>
      </c>
      <c r="AL88">
        <v>22516.26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79</v>
      </c>
      <c r="AU88">
        <v>50</v>
      </c>
      <c r="AV88">
        <v>1</v>
      </c>
      <c r="AW88">
        <v>1</v>
      </c>
      <c r="AZ88">
        <v>1</v>
      </c>
      <c r="BA88">
        <v>1</v>
      </c>
      <c r="BB88">
        <v>1</v>
      </c>
      <c r="BC88">
        <v>4.67</v>
      </c>
      <c r="BD88" t="s">
        <v>3</v>
      </c>
      <c r="BE88" t="s">
        <v>3</v>
      </c>
      <c r="BF88" t="s">
        <v>3</v>
      </c>
      <c r="BG88" t="s">
        <v>3</v>
      </c>
      <c r="BH88">
        <v>3</v>
      </c>
      <c r="BI88">
        <v>1</v>
      </c>
      <c r="BJ88" t="s">
        <v>195</v>
      </c>
      <c r="BM88">
        <v>61001</v>
      </c>
      <c r="BN88">
        <v>0</v>
      </c>
      <c r="BO88" t="s">
        <v>193</v>
      </c>
      <c r="BP88">
        <v>1</v>
      </c>
      <c r="BQ88">
        <v>6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3</v>
      </c>
      <c r="BZ88">
        <v>79</v>
      </c>
      <c r="CA88">
        <v>50</v>
      </c>
      <c r="CE88">
        <v>0</v>
      </c>
      <c r="CF88">
        <v>0</v>
      </c>
      <c r="CG88">
        <v>0</v>
      </c>
      <c r="CM88">
        <v>0</v>
      </c>
      <c r="CN88" t="s">
        <v>3</v>
      </c>
      <c r="CO88">
        <v>0</v>
      </c>
      <c r="CP88">
        <f t="shared" si="82"/>
        <v>2656.11</v>
      </c>
      <c r="CQ88">
        <f t="shared" si="83"/>
        <v>105150.93419999999</v>
      </c>
      <c r="CR88">
        <f t="shared" si="84"/>
        <v>0</v>
      </c>
      <c r="CS88">
        <f t="shared" si="85"/>
        <v>0</v>
      </c>
      <c r="CT88">
        <f t="shared" si="86"/>
        <v>0</v>
      </c>
      <c r="CU88">
        <f t="shared" si="87"/>
        <v>0</v>
      </c>
      <c r="CV88">
        <f t="shared" si="88"/>
        <v>0</v>
      </c>
      <c r="CW88">
        <f t="shared" si="89"/>
        <v>0</v>
      </c>
      <c r="CX88">
        <f t="shared" si="90"/>
        <v>0</v>
      </c>
      <c r="CY88">
        <f t="shared" si="91"/>
        <v>0</v>
      </c>
      <c r="CZ88">
        <f t="shared" si="92"/>
        <v>0</v>
      </c>
      <c r="DC88" t="s">
        <v>3</v>
      </c>
      <c r="DD88" t="s">
        <v>3</v>
      </c>
      <c r="DE88" t="s">
        <v>3</v>
      </c>
      <c r="DF88" t="s">
        <v>3</v>
      </c>
      <c r="DG88" t="s">
        <v>3</v>
      </c>
      <c r="DH88" t="s">
        <v>3</v>
      </c>
      <c r="DI88" t="s">
        <v>3</v>
      </c>
      <c r="DJ88" t="s">
        <v>3</v>
      </c>
      <c r="DK88" t="s">
        <v>3</v>
      </c>
      <c r="DL88" t="s">
        <v>3</v>
      </c>
      <c r="DM88" t="s">
        <v>3</v>
      </c>
      <c r="DN88">
        <v>0</v>
      </c>
      <c r="DO88">
        <v>0</v>
      </c>
      <c r="DP88">
        <v>1</v>
      </c>
      <c r="DQ88">
        <v>1</v>
      </c>
      <c r="DU88">
        <v>1009</v>
      </c>
      <c r="DV88" t="s">
        <v>42</v>
      </c>
      <c r="DW88" t="s">
        <v>42</v>
      </c>
      <c r="DX88">
        <v>1000</v>
      </c>
      <c r="EE88">
        <v>55981505</v>
      </c>
      <c r="EF88">
        <v>6</v>
      </c>
      <c r="EG88" t="s">
        <v>19</v>
      </c>
      <c r="EH88">
        <v>0</v>
      </c>
      <c r="EI88" t="s">
        <v>3</v>
      </c>
      <c r="EJ88">
        <v>1</v>
      </c>
      <c r="EK88">
        <v>61001</v>
      </c>
      <c r="EL88" t="s">
        <v>181</v>
      </c>
      <c r="EM88" t="s">
        <v>182</v>
      </c>
      <c r="EO88" t="s">
        <v>3</v>
      </c>
      <c r="EQ88">
        <v>0</v>
      </c>
      <c r="ER88">
        <v>22516.26</v>
      </c>
      <c r="ES88">
        <v>22516.26</v>
      </c>
      <c r="ET88">
        <v>0</v>
      </c>
      <c r="EU88">
        <v>0</v>
      </c>
      <c r="EV88">
        <v>0</v>
      </c>
      <c r="EW88">
        <v>0</v>
      </c>
      <c r="EX88">
        <v>0</v>
      </c>
      <c r="FQ88">
        <v>0</v>
      </c>
      <c r="FR88">
        <f t="shared" si="93"/>
        <v>0</v>
      </c>
      <c r="FS88">
        <v>0</v>
      </c>
      <c r="FX88">
        <v>79</v>
      </c>
      <c r="FY88">
        <v>50</v>
      </c>
      <c r="GA88" t="s">
        <v>3</v>
      </c>
      <c r="GD88">
        <v>1</v>
      </c>
      <c r="GF88">
        <v>-1567131902</v>
      </c>
      <c r="GG88">
        <v>2</v>
      </c>
      <c r="GH88">
        <v>1</v>
      </c>
      <c r="GI88">
        <v>2</v>
      </c>
      <c r="GJ88">
        <v>0</v>
      </c>
      <c r="GK88">
        <v>0</v>
      </c>
      <c r="GL88">
        <f t="shared" si="94"/>
        <v>0</v>
      </c>
      <c r="GM88">
        <f t="shared" si="95"/>
        <v>2656.11</v>
      </c>
      <c r="GN88">
        <f t="shared" si="96"/>
        <v>2656.11</v>
      </c>
      <c r="GO88">
        <f t="shared" si="97"/>
        <v>0</v>
      </c>
      <c r="GP88">
        <f t="shared" si="98"/>
        <v>0</v>
      </c>
      <c r="GR88">
        <v>0</v>
      </c>
      <c r="GS88">
        <v>3</v>
      </c>
      <c r="GT88">
        <v>0</v>
      </c>
      <c r="GU88" t="s">
        <v>3</v>
      </c>
      <c r="GV88">
        <f t="shared" si="99"/>
        <v>0</v>
      </c>
      <c r="GW88">
        <v>1</v>
      </c>
      <c r="GX88">
        <f t="shared" si="100"/>
        <v>0</v>
      </c>
      <c r="HA88">
        <v>0</v>
      </c>
      <c r="HB88">
        <v>0</v>
      </c>
      <c r="HC88">
        <f t="shared" si="101"/>
        <v>0</v>
      </c>
      <c r="IK88">
        <v>0</v>
      </c>
    </row>
    <row r="89" spans="1:245" x14ac:dyDescent="0.4">
      <c r="A89">
        <v>17</v>
      </c>
      <c r="B89">
        <v>1</v>
      </c>
      <c r="C89">
        <f>ROW(SmtRes!A68)</f>
        <v>68</v>
      </c>
      <c r="D89">
        <f>ROW(EtalonRes!A75)</f>
        <v>75</v>
      </c>
      <c r="E89" t="s">
        <v>196</v>
      </c>
      <c r="F89" t="s">
        <v>197</v>
      </c>
      <c r="G89" t="s">
        <v>198</v>
      </c>
      <c r="H89" t="s">
        <v>26</v>
      </c>
      <c r="I89">
        <f>ROUND(I36,9)</f>
        <v>0.84199999999999997</v>
      </c>
      <c r="J89">
        <v>0</v>
      </c>
      <c r="O89">
        <f t="shared" si="67"/>
        <v>14231.83</v>
      </c>
      <c r="P89">
        <f t="shared" si="68"/>
        <v>491.1</v>
      </c>
      <c r="Q89">
        <f t="shared" si="69"/>
        <v>14.73</v>
      </c>
      <c r="R89">
        <f t="shared" si="70"/>
        <v>9.11</v>
      </c>
      <c r="S89">
        <f t="shared" si="71"/>
        <v>13726</v>
      </c>
      <c r="T89">
        <f t="shared" si="72"/>
        <v>0</v>
      </c>
      <c r="U89">
        <f t="shared" si="73"/>
        <v>54.554021999999996</v>
      </c>
      <c r="V89">
        <f t="shared" si="74"/>
        <v>2.5259999999999998E-2</v>
      </c>
      <c r="W89">
        <f t="shared" si="75"/>
        <v>0</v>
      </c>
      <c r="X89">
        <f t="shared" si="76"/>
        <v>13048.35</v>
      </c>
      <c r="Y89">
        <f t="shared" si="77"/>
        <v>6455.5</v>
      </c>
      <c r="AA89">
        <v>63957948</v>
      </c>
      <c r="AB89">
        <f t="shared" si="78"/>
        <v>746.32420000000002</v>
      </c>
      <c r="AC89">
        <f t="shared" si="79"/>
        <v>157.21</v>
      </c>
      <c r="AD89">
        <f>ROUND((((((ET89*1.25)*1.2))-(((EU89*1.25)*1.2)))+AE89),6)</f>
        <v>1.4550000000000001</v>
      </c>
      <c r="AE89">
        <f>ROUND((((EU89*1.25)*1.2)),6)</f>
        <v>0.39</v>
      </c>
      <c r="AF89">
        <f>ROUND((((EV89*1.15)*1.2)),6)</f>
        <v>587.65920000000006</v>
      </c>
      <c r="AG89">
        <f t="shared" si="80"/>
        <v>0</v>
      </c>
      <c r="AH89">
        <f>(((EW89*1.15)*1.2))</f>
        <v>64.790999999999997</v>
      </c>
      <c r="AI89">
        <f>(((EX89*1.25)*1.2))</f>
        <v>0.03</v>
      </c>
      <c r="AJ89">
        <f t="shared" si="81"/>
        <v>0</v>
      </c>
      <c r="AK89">
        <v>584.02</v>
      </c>
      <c r="AL89">
        <v>157.21</v>
      </c>
      <c r="AM89">
        <v>0.97</v>
      </c>
      <c r="AN89">
        <v>0.26</v>
      </c>
      <c r="AO89">
        <v>425.84</v>
      </c>
      <c r="AP89">
        <v>0</v>
      </c>
      <c r="AQ89">
        <v>46.95</v>
      </c>
      <c r="AR89">
        <v>0.02</v>
      </c>
      <c r="AS89">
        <v>0</v>
      </c>
      <c r="AT89">
        <v>95</v>
      </c>
      <c r="AU89">
        <v>47</v>
      </c>
      <c r="AV89">
        <v>1</v>
      </c>
      <c r="AW89">
        <v>1</v>
      </c>
      <c r="AZ89">
        <v>1</v>
      </c>
      <c r="BA89">
        <v>27.74</v>
      </c>
      <c r="BB89">
        <v>12.02</v>
      </c>
      <c r="BC89">
        <v>3.71</v>
      </c>
      <c r="BD89" t="s">
        <v>3</v>
      </c>
      <c r="BE89" t="s">
        <v>3</v>
      </c>
      <c r="BF89" t="s">
        <v>3</v>
      </c>
      <c r="BG89" t="s">
        <v>3</v>
      </c>
      <c r="BH89">
        <v>0</v>
      </c>
      <c r="BI89">
        <v>1</v>
      </c>
      <c r="BJ89" t="s">
        <v>199</v>
      </c>
      <c r="BM89">
        <v>15001</v>
      </c>
      <c r="BN89">
        <v>0</v>
      </c>
      <c r="BO89" t="s">
        <v>197</v>
      </c>
      <c r="BP89">
        <v>1</v>
      </c>
      <c r="BQ89">
        <v>2</v>
      </c>
      <c r="BR89">
        <v>0</v>
      </c>
      <c r="BS89">
        <v>27.74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105</v>
      </c>
      <c r="CA89">
        <v>55</v>
      </c>
      <c r="CE89">
        <v>0</v>
      </c>
      <c r="CF89">
        <v>0</v>
      </c>
      <c r="CG89">
        <v>0</v>
      </c>
      <c r="CM89">
        <v>0</v>
      </c>
      <c r="CN89" t="s">
        <v>568</v>
      </c>
      <c r="CO89">
        <v>0</v>
      </c>
      <c r="CP89">
        <f t="shared" si="82"/>
        <v>14231.83</v>
      </c>
      <c r="CQ89">
        <f t="shared" si="83"/>
        <v>583.2491</v>
      </c>
      <c r="CR89">
        <f t="shared" si="84"/>
        <v>17.489100000000001</v>
      </c>
      <c r="CS89">
        <f t="shared" si="85"/>
        <v>10.8186</v>
      </c>
      <c r="CT89">
        <f t="shared" si="86"/>
        <v>16301.666208000001</v>
      </c>
      <c r="CU89">
        <f t="shared" si="87"/>
        <v>0</v>
      </c>
      <c r="CV89">
        <f t="shared" si="88"/>
        <v>64.790999999999997</v>
      </c>
      <c r="CW89">
        <f t="shared" si="89"/>
        <v>0.03</v>
      </c>
      <c r="CX89">
        <f t="shared" si="90"/>
        <v>0</v>
      </c>
      <c r="CY89">
        <f t="shared" si="91"/>
        <v>13048.354499999999</v>
      </c>
      <c r="CZ89">
        <f t="shared" si="92"/>
        <v>6455.5017000000007</v>
      </c>
      <c r="DC89" t="s">
        <v>3</v>
      </c>
      <c r="DD89" t="s">
        <v>3</v>
      </c>
      <c r="DE89" t="s">
        <v>69</v>
      </c>
      <c r="DF89" t="s">
        <v>69</v>
      </c>
      <c r="DG89" t="s">
        <v>70</v>
      </c>
      <c r="DH89" t="s">
        <v>3</v>
      </c>
      <c r="DI89" t="s">
        <v>70</v>
      </c>
      <c r="DJ89" t="s">
        <v>69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1005</v>
      </c>
      <c r="DV89" t="s">
        <v>26</v>
      </c>
      <c r="DW89" t="s">
        <v>26</v>
      </c>
      <c r="DX89">
        <v>100</v>
      </c>
      <c r="EE89">
        <v>55981449</v>
      </c>
      <c r="EF89">
        <v>2</v>
      </c>
      <c r="EG89" t="s">
        <v>28</v>
      </c>
      <c r="EH89">
        <v>0</v>
      </c>
      <c r="EI89" t="s">
        <v>3</v>
      </c>
      <c r="EJ89">
        <v>1</v>
      </c>
      <c r="EK89">
        <v>15001</v>
      </c>
      <c r="EL89" t="s">
        <v>149</v>
      </c>
      <c r="EM89" t="s">
        <v>150</v>
      </c>
      <c r="EO89" t="s">
        <v>73</v>
      </c>
      <c r="EQ89">
        <v>0</v>
      </c>
      <c r="ER89">
        <v>584.02</v>
      </c>
      <c r="ES89">
        <v>157.21</v>
      </c>
      <c r="ET89">
        <v>0.97</v>
      </c>
      <c r="EU89">
        <v>0.26</v>
      </c>
      <c r="EV89">
        <v>425.84</v>
      </c>
      <c r="EW89">
        <v>46.95</v>
      </c>
      <c r="EX89">
        <v>0.02</v>
      </c>
      <c r="EY89">
        <v>0</v>
      </c>
      <c r="FQ89">
        <v>0</v>
      </c>
      <c r="FR89">
        <f t="shared" si="93"/>
        <v>0</v>
      </c>
      <c r="FS89">
        <v>0</v>
      </c>
      <c r="FT89" t="s">
        <v>31</v>
      </c>
      <c r="FU89" t="s">
        <v>32</v>
      </c>
      <c r="FX89">
        <v>94.5</v>
      </c>
      <c r="FY89">
        <v>46.75</v>
      </c>
      <c r="GA89" t="s">
        <v>3</v>
      </c>
      <c r="GD89">
        <v>1</v>
      </c>
      <c r="GF89">
        <v>-757548368</v>
      </c>
      <c r="GG89">
        <v>2</v>
      </c>
      <c r="GH89">
        <v>1</v>
      </c>
      <c r="GI89">
        <v>2</v>
      </c>
      <c r="GJ89">
        <v>0</v>
      </c>
      <c r="GK89">
        <v>0</v>
      </c>
      <c r="GL89">
        <f t="shared" si="94"/>
        <v>0</v>
      </c>
      <c r="GM89">
        <f t="shared" si="95"/>
        <v>33735.68</v>
      </c>
      <c r="GN89">
        <f t="shared" si="96"/>
        <v>33735.68</v>
      </c>
      <c r="GO89">
        <f t="shared" si="97"/>
        <v>0</v>
      </c>
      <c r="GP89">
        <f t="shared" si="98"/>
        <v>0</v>
      </c>
      <c r="GR89">
        <v>0</v>
      </c>
      <c r="GS89">
        <v>3</v>
      </c>
      <c r="GT89">
        <v>0</v>
      </c>
      <c r="GU89" t="s">
        <v>3</v>
      </c>
      <c r="GV89">
        <f t="shared" si="99"/>
        <v>0</v>
      </c>
      <c r="GW89">
        <v>1</v>
      </c>
      <c r="GX89">
        <f t="shared" si="100"/>
        <v>0</v>
      </c>
      <c r="HA89">
        <v>0</v>
      </c>
      <c r="HB89">
        <v>0</v>
      </c>
      <c r="HC89">
        <f t="shared" si="101"/>
        <v>0</v>
      </c>
      <c r="IK89">
        <v>0</v>
      </c>
    </row>
    <row r="90" spans="1:245" x14ac:dyDescent="0.4">
      <c r="A90">
        <v>18</v>
      </c>
      <c r="B90">
        <v>1</v>
      </c>
      <c r="C90">
        <v>62</v>
      </c>
      <c r="E90" t="s">
        <v>200</v>
      </c>
      <c r="F90" t="s">
        <v>201</v>
      </c>
      <c r="G90" t="s">
        <v>202</v>
      </c>
      <c r="H90" t="s">
        <v>203</v>
      </c>
      <c r="I90">
        <f>I89*J90</f>
        <v>9.6829999999999998</v>
      </c>
      <c r="J90">
        <v>11.5</v>
      </c>
      <c r="O90">
        <f t="shared" si="67"/>
        <v>10503.89</v>
      </c>
      <c r="P90">
        <f t="shared" si="68"/>
        <v>10503.89</v>
      </c>
      <c r="Q90">
        <f t="shared" si="69"/>
        <v>0</v>
      </c>
      <c r="R90">
        <f t="shared" si="70"/>
        <v>0</v>
      </c>
      <c r="S90">
        <f t="shared" si="71"/>
        <v>0</v>
      </c>
      <c r="T90">
        <f t="shared" si="72"/>
        <v>0</v>
      </c>
      <c r="U90">
        <f t="shared" si="73"/>
        <v>0</v>
      </c>
      <c r="V90">
        <f t="shared" si="74"/>
        <v>0</v>
      </c>
      <c r="W90">
        <f t="shared" si="75"/>
        <v>0</v>
      </c>
      <c r="X90">
        <f t="shared" si="76"/>
        <v>0</v>
      </c>
      <c r="Y90">
        <f t="shared" si="77"/>
        <v>0</v>
      </c>
      <c r="AA90">
        <v>63957948</v>
      </c>
      <c r="AB90">
        <f t="shared" si="78"/>
        <v>234.8</v>
      </c>
      <c r="AC90">
        <f t="shared" si="79"/>
        <v>234.8</v>
      </c>
      <c r="AD90">
        <f>ROUND((((ET90)-(EU90))+AE90),6)</f>
        <v>0</v>
      </c>
      <c r="AE90">
        <f>ROUND((EU90),6)</f>
        <v>0</v>
      </c>
      <c r="AF90">
        <f>ROUND((EV90),6)</f>
        <v>0</v>
      </c>
      <c r="AG90">
        <f t="shared" si="80"/>
        <v>0</v>
      </c>
      <c r="AH90">
        <f>(EW90)</f>
        <v>0</v>
      </c>
      <c r="AI90">
        <f>(EX90)</f>
        <v>0</v>
      </c>
      <c r="AJ90">
        <f t="shared" si="81"/>
        <v>0</v>
      </c>
      <c r="AK90">
        <v>234.8</v>
      </c>
      <c r="AL90">
        <v>234.8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95</v>
      </c>
      <c r="AU90">
        <v>47</v>
      </c>
      <c r="AV90">
        <v>1</v>
      </c>
      <c r="AW90">
        <v>1</v>
      </c>
      <c r="AZ90">
        <v>1</v>
      </c>
      <c r="BA90">
        <v>1</v>
      </c>
      <c r="BB90">
        <v>1</v>
      </c>
      <c r="BC90">
        <v>4.62</v>
      </c>
      <c r="BD90" t="s">
        <v>3</v>
      </c>
      <c r="BE90" t="s">
        <v>3</v>
      </c>
      <c r="BF90" t="s">
        <v>3</v>
      </c>
      <c r="BG90" t="s">
        <v>3</v>
      </c>
      <c r="BH90">
        <v>3</v>
      </c>
      <c r="BI90">
        <v>1</v>
      </c>
      <c r="BJ90" t="s">
        <v>204</v>
      </c>
      <c r="BM90">
        <v>15001</v>
      </c>
      <c r="BN90">
        <v>0</v>
      </c>
      <c r="BO90" t="s">
        <v>201</v>
      </c>
      <c r="BP90">
        <v>1</v>
      </c>
      <c r="BQ90">
        <v>2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105</v>
      </c>
      <c r="CA90">
        <v>55</v>
      </c>
      <c r="CE90">
        <v>0</v>
      </c>
      <c r="CF90">
        <v>0</v>
      </c>
      <c r="CG90">
        <v>0</v>
      </c>
      <c r="CM90">
        <v>0</v>
      </c>
      <c r="CN90" t="s">
        <v>3</v>
      </c>
      <c r="CO90">
        <v>0</v>
      </c>
      <c r="CP90">
        <f t="shared" si="82"/>
        <v>10503.89</v>
      </c>
      <c r="CQ90">
        <f t="shared" si="83"/>
        <v>1084.7760000000001</v>
      </c>
      <c r="CR90">
        <f t="shared" si="84"/>
        <v>0</v>
      </c>
      <c r="CS90">
        <f t="shared" si="85"/>
        <v>0</v>
      </c>
      <c r="CT90">
        <f t="shared" si="86"/>
        <v>0</v>
      </c>
      <c r="CU90">
        <f t="shared" si="87"/>
        <v>0</v>
      </c>
      <c r="CV90">
        <f t="shared" si="88"/>
        <v>0</v>
      </c>
      <c r="CW90">
        <f t="shared" si="89"/>
        <v>0</v>
      </c>
      <c r="CX90">
        <f t="shared" si="90"/>
        <v>0</v>
      </c>
      <c r="CY90">
        <f t="shared" si="91"/>
        <v>0</v>
      </c>
      <c r="CZ90">
        <f t="shared" si="92"/>
        <v>0</v>
      </c>
      <c r="DC90" t="s">
        <v>3</v>
      </c>
      <c r="DD90" t="s">
        <v>3</v>
      </c>
      <c r="DE90" t="s">
        <v>3</v>
      </c>
      <c r="DF90" t="s">
        <v>3</v>
      </c>
      <c r="DG90" t="s">
        <v>3</v>
      </c>
      <c r="DH90" t="s">
        <v>3</v>
      </c>
      <c r="DI90" t="s">
        <v>3</v>
      </c>
      <c r="DJ90" t="s">
        <v>3</v>
      </c>
      <c r="DK90" t="s">
        <v>3</v>
      </c>
      <c r="DL90" t="s">
        <v>3</v>
      </c>
      <c r="DM90" t="s">
        <v>3</v>
      </c>
      <c r="DN90">
        <v>0</v>
      </c>
      <c r="DO90">
        <v>0</v>
      </c>
      <c r="DP90">
        <v>1</v>
      </c>
      <c r="DQ90">
        <v>1</v>
      </c>
      <c r="DU90">
        <v>1005</v>
      </c>
      <c r="DV90" t="s">
        <v>203</v>
      </c>
      <c r="DW90" t="s">
        <v>203</v>
      </c>
      <c r="DX90">
        <v>10</v>
      </c>
      <c r="EE90">
        <v>55981449</v>
      </c>
      <c r="EF90">
        <v>2</v>
      </c>
      <c r="EG90" t="s">
        <v>28</v>
      </c>
      <c r="EH90">
        <v>0</v>
      </c>
      <c r="EI90" t="s">
        <v>3</v>
      </c>
      <c r="EJ90">
        <v>1</v>
      </c>
      <c r="EK90">
        <v>15001</v>
      </c>
      <c r="EL90" t="s">
        <v>149</v>
      </c>
      <c r="EM90" t="s">
        <v>150</v>
      </c>
      <c r="EO90" t="s">
        <v>3</v>
      </c>
      <c r="EQ90">
        <v>0</v>
      </c>
      <c r="ER90">
        <v>234.8</v>
      </c>
      <c r="ES90">
        <v>234.8</v>
      </c>
      <c r="ET90">
        <v>0</v>
      </c>
      <c r="EU90">
        <v>0</v>
      </c>
      <c r="EV90">
        <v>0</v>
      </c>
      <c r="EW90">
        <v>0</v>
      </c>
      <c r="EX90">
        <v>0</v>
      </c>
      <c r="FQ90">
        <v>0</v>
      </c>
      <c r="FR90">
        <f t="shared" si="93"/>
        <v>0</v>
      </c>
      <c r="FS90">
        <v>0</v>
      </c>
      <c r="FT90" t="s">
        <v>31</v>
      </c>
      <c r="FU90" t="s">
        <v>32</v>
      </c>
      <c r="FX90">
        <v>94.5</v>
      </c>
      <c r="FY90">
        <v>46.75</v>
      </c>
      <c r="GA90" t="s">
        <v>3</v>
      </c>
      <c r="GD90">
        <v>1</v>
      </c>
      <c r="GF90">
        <v>1487567253</v>
      </c>
      <c r="GG90">
        <v>2</v>
      </c>
      <c r="GH90">
        <v>1</v>
      </c>
      <c r="GI90">
        <v>2</v>
      </c>
      <c r="GJ90">
        <v>0</v>
      </c>
      <c r="GK90">
        <v>0</v>
      </c>
      <c r="GL90">
        <f t="shared" si="94"/>
        <v>0</v>
      </c>
      <c r="GM90">
        <f t="shared" si="95"/>
        <v>10503.89</v>
      </c>
      <c r="GN90">
        <f t="shared" si="96"/>
        <v>10503.89</v>
      </c>
      <c r="GO90">
        <f t="shared" si="97"/>
        <v>0</v>
      </c>
      <c r="GP90">
        <f t="shared" si="98"/>
        <v>0</v>
      </c>
      <c r="GR90">
        <v>0</v>
      </c>
      <c r="GS90">
        <v>3</v>
      </c>
      <c r="GT90">
        <v>0</v>
      </c>
      <c r="GU90" t="s">
        <v>3</v>
      </c>
      <c r="GV90">
        <f t="shared" si="99"/>
        <v>0</v>
      </c>
      <c r="GW90">
        <v>1</v>
      </c>
      <c r="GX90">
        <f t="shared" si="100"/>
        <v>0</v>
      </c>
      <c r="HA90">
        <v>0</v>
      </c>
      <c r="HB90">
        <v>0</v>
      </c>
      <c r="HC90">
        <f t="shared" si="101"/>
        <v>0</v>
      </c>
      <c r="IK90">
        <v>0</v>
      </c>
    </row>
    <row r="91" spans="1:245" x14ac:dyDescent="0.4">
      <c r="A91">
        <v>17</v>
      </c>
      <c r="B91">
        <v>1</v>
      </c>
      <c r="C91">
        <f>ROW(SmtRes!A79)</f>
        <v>79</v>
      </c>
      <c r="D91">
        <f>ROW(EtalonRes!A86)</f>
        <v>86</v>
      </c>
      <c r="E91" t="s">
        <v>205</v>
      </c>
      <c r="F91" t="s">
        <v>206</v>
      </c>
      <c r="G91" t="s">
        <v>207</v>
      </c>
      <c r="H91" t="s">
        <v>26</v>
      </c>
      <c r="I91">
        <f>ROUND((0.9*2.1)/100,9)</f>
        <v>1.89E-2</v>
      </c>
      <c r="J91">
        <v>0</v>
      </c>
      <c r="O91">
        <f t="shared" si="67"/>
        <v>973.74</v>
      </c>
      <c r="P91">
        <f t="shared" si="68"/>
        <v>154.88999999999999</v>
      </c>
      <c r="Q91">
        <f t="shared" si="69"/>
        <v>224.2</v>
      </c>
      <c r="R91">
        <f t="shared" si="70"/>
        <v>121.03</v>
      </c>
      <c r="S91">
        <f t="shared" si="71"/>
        <v>594.65</v>
      </c>
      <c r="T91">
        <f t="shared" si="72"/>
        <v>0</v>
      </c>
      <c r="U91">
        <f t="shared" si="73"/>
        <v>2.3351214599999999</v>
      </c>
      <c r="V91">
        <f t="shared" si="74"/>
        <v>0.33112799999999998</v>
      </c>
      <c r="W91">
        <f t="shared" si="75"/>
        <v>0</v>
      </c>
      <c r="X91">
        <f t="shared" si="76"/>
        <v>758.62</v>
      </c>
      <c r="Y91">
        <f t="shared" si="77"/>
        <v>386.47</v>
      </c>
      <c r="AA91">
        <v>63957948</v>
      </c>
      <c r="AB91">
        <f t="shared" si="78"/>
        <v>4289.9982</v>
      </c>
      <c r="AC91">
        <f t="shared" si="79"/>
        <v>1703.82</v>
      </c>
      <c r="AD91">
        <f>ROUND((((((ET91*1.25)*1.2))-(((EU91*1.25)*1.2)))+AE91),6)</f>
        <v>1451.97</v>
      </c>
      <c r="AE91">
        <f>ROUND((((EU91*1.25)*1.2)),6)</f>
        <v>230.85</v>
      </c>
      <c r="AF91">
        <f>ROUND((((EV91*1.15)*1.2)),6)</f>
        <v>1134.2082</v>
      </c>
      <c r="AG91">
        <f t="shared" si="80"/>
        <v>0</v>
      </c>
      <c r="AH91">
        <f>(((EW91*1.15)*1.2))</f>
        <v>123.55139999999999</v>
      </c>
      <c r="AI91">
        <f>(((EX91*1.25)*1.2))</f>
        <v>17.52</v>
      </c>
      <c r="AJ91">
        <f t="shared" si="81"/>
        <v>0</v>
      </c>
      <c r="AK91">
        <v>3493.69</v>
      </c>
      <c r="AL91">
        <v>1703.82</v>
      </c>
      <c r="AM91">
        <v>967.98</v>
      </c>
      <c r="AN91">
        <v>153.9</v>
      </c>
      <c r="AO91">
        <v>821.89</v>
      </c>
      <c r="AP91">
        <v>0</v>
      </c>
      <c r="AQ91">
        <v>89.53</v>
      </c>
      <c r="AR91">
        <v>11.68</v>
      </c>
      <c r="AS91">
        <v>0</v>
      </c>
      <c r="AT91">
        <v>106</v>
      </c>
      <c r="AU91">
        <v>54</v>
      </c>
      <c r="AV91">
        <v>1</v>
      </c>
      <c r="AW91">
        <v>1</v>
      </c>
      <c r="AZ91">
        <v>1</v>
      </c>
      <c r="BA91">
        <v>27.74</v>
      </c>
      <c r="BB91">
        <v>8.17</v>
      </c>
      <c r="BC91">
        <v>4.8099999999999996</v>
      </c>
      <c r="BD91" t="s">
        <v>3</v>
      </c>
      <c r="BE91" t="s">
        <v>3</v>
      </c>
      <c r="BF91" t="s">
        <v>3</v>
      </c>
      <c r="BG91" t="s">
        <v>3</v>
      </c>
      <c r="BH91">
        <v>0</v>
      </c>
      <c r="BI91">
        <v>1</v>
      </c>
      <c r="BJ91" t="s">
        <v>208</v>
      </c>
      <c r="BM91">
        <v>10001</v>
      </c>
      <c r="BN91">
        <v>0</v>
      </c>
      <c r="BO91" t="s">
        <v>206</v>
      </c>
      <c r="BP91">
        <v>1</v>
      </c>
      <c r="BQ91">
        <v>2</v>
      </c>
      <c r="BR91">
        <v>0</v>
      </c>
      <c r="BS91">
        <v>27.74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118</v>
      </c>
      <c r="CA91">
        <v>63</v>
      </c>
      <c r="CE91">
        <v>0</v>
      </c>
      <c r="CF91">
        <v>0</v>
      </c>
      <c r="CG91">
        <v>0</v>
      </c>
      <c r="CM91">
        <v>0</v>
      </c>
      <c r="CN91" t="s">
        <v>568</v>
      </c>
      <c r="CO91">
        <v>0</v>
      </c>
      <c r="CP91">
        <f t="shared" si="82"/>
        <v>973.74</v>
      </c>
      <c r="CQ91">
        <f t="shared" si="83"/>
        <v>8195.3741999999984</v>
      </c>
      <c r="CR91">
        <f t="shared" si="84"/>
        <v>11862.5949</v>
      </c>
      <c r="CS91">
        <f t="shared" si="85"/>
        <v>6403.7789999999995</v>
      </c>
      <c r="CT91">
        <f t="shared" si="86"/>
        <v>31462.935468</v>
      </c>
      <c r="CU91">
        <f t="shared" si="87"/>
        <v>0</v>
      </c>
      <c r="CV91">
        <f t="shared" si="88"/>
        <v>123.55139999999999</v>
      </c>
      <c r="CW91">
        <f t="shared" si="89"/>
        <v>17.52</v>
      </c>
      <c r="CX91">
        <f t="shared" si="90"/>
        <v>0</v>
      </c>
      <c r="CY91">
        <f t="shared" si="91"/>
        <v>758.62080000000003</v>
      </c>
      <c r="CZ91">
        <f t="shared" si="92"/>
        <v>386.46719999999993</v>
      </c>
      <c r="DC91" t="s">
        <v>3</v>
      </c>
      <c r="DD91" t="s">
        <v>3</v>
      </c>
      <c r="DE91" t="s">
        <v>69</v>
      </c>
      <c r="DF91" t="s">
        <v>69</v>
      </c>
      <c r="DG91" t="s">
        <v>70</v>
      </c>
      <c r="DH91" t="s">
        <v>3</v>
      </c>
      <c r="DI91" t="s">
        <v>70</v>
      </c>
      <c r="DJ91" t="s">
        <v>69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1005</v>
      </c>
      <c r="DV91" t="s">
        <v>26</v>
      </c>
      <c r="DW91" t="s">
        <v>26</v>
      </c>
      <c r="DX91">
        <v>100</v>
      </c>
      <c r="EE91">
        <v>55981426</v>
      </c>
      <c r="EF91">
        <v>2</v>
      </c>
      <c r="EG91" t="s">
        <v>28</v>
      </c>
      <c r="EH91">
        <v>0</v>
      </c>
      <c r="EI91" t="s">
        <v>3</v>
      </c>
      <c r="EJ91">
        <v>1</v>
      </c>
      <c r="EK91">
        <v>10001</v>
      </c>
      <c r="EL91" t="s">
        <v>209</v>
      </c>
      <c r="EM91" t="s">
        <v>210</v>
      </c>
      <c r="EO91" t="s">
        <v>73</v>
      </c>
      <c r="EQ91">
        <v>0</v>
      </c>
      <c r="ER91">
        <v>3493.69</v>
      </c>
      <c r="ES91">
        <v>1703.82</v>
      </c>
      <c r="ET91">
        <v>967.98</v>
      </c>
      <c r="EU91">
        <v>153.9</v>
      </c>
      <c r="EV91">
        <v>821.89</v>
      </c>
      <c r="EW91">
        <v>89.53</v>
      </c>
      <c r="EX91">
        <v>11.68</v>
      </c>
      <c r="EY91">
        <v>0</v>
      </c>
      <c r="FQ91">
        <v>0</v>
      </c>
      <c r="FR91">
        <f t="shared" si="93"/>
        <v>0</v>
      </c>
      <c r="FS91">
        <v>0</v>
      </c>
      <c r="FT91" t="s">
        <v>31</v>
      </c>
      <c r="FU91" t="s">
        <v>32</v>
      </c>
      <c r="FX91">
        <v>106.2</v>
      </c>
      <c r="FY91">
        <v>53.55</v>
      </c>
      <c r="GA91" t="s">
        <v>3</v>
      </c>
      <c r="GD91">
        <v>1</v>
      </c>
      <c r="GF91">
        <v>-2063365966</v>
      </c>
      <c r="GG91">
        <v>2</v>
      </c>
      <c r="GH91">
        <v>1</v>
      </c>
      <c r="GI91">
        <v>2</v>
      </c>
      <c r="GJ91">
        <v>0</v>
      </c>
      <c r="GK91">
        <v>0</v>
      </c>
      <c r="GL91">
        <f t="shared" si="94"/>
        <v>0</v>
      </c>
      <c r="GM91">
        <f t="shared" si="95"/>
        <v>2118.83</v>
      </c>
      <c r="GN91">
        <f t="shared" si="96"/>
        <v>2118.83</v>
      </c>
      <c r="GO91">
        <f t="shared" si="97"/>
        <v>0</v>
      </c>
      <c r="GP91">
        <f t="shared" si="98"/>
        <v>0</v>
      </c>
      <c r="GR91">
        <v>0</v>
      </c>
      <c r="GS91">
        <v>3</v>
      </c>
      <c r="GT91">
        <v>0</v>
      </c>
      <c r="GU91" t="s">
        <v>3</v>
      </c>
      <c r="GV91">
        <f t="shared" si="99"/>
        <v>0</v>
      </c>
      <c r="GW91">
        <v>1</v>
      </c>
      <c r="GX91">
        <f t="shared" si="100"/>
        <v>0</v>
      </c>
      <c r="HA91">
        <v>0</v>
      </c>
      <c r="HB91">
        <v>0</v>
      </c>
      <c r="HC91">
        <f t="shared" si="101"/>
        <v>0</v>
      </c>
      <c r="IK91">
        <v>0</v>
      </c>
    </row>
    <row r="92" spans="1:245" x14ac:dyDescent="0.4">
      <c r="A92">
        <v>18</v>
      </c>
      <c r="B92">
        <v>1</v>
      </c>
      <c r="C92">
        <v>73</v>
      </c>
      <c r="E92" t="s">
        <v>211</v>
      </c>
      <c r="F92" t="s">
        <v>212</v>
      </c>
      <c r="G92" t="s">
        <v>213</v>
      </c>
      <c r="H92" t="s">
        <v>214</v>
      </c>
      <c r="I92">
        <f>I91*J92</f>
        <v>1</v>
      </c>
      <c r="J92">
        <v>52.910052910052912</v>
      </c>
      <c r="O92">
        <f t="shared" si="67"/>
        <v>249.48</v>
      </c>
      <c r="P92">
        <f t="shared" si="68"/>
        <v>249.48</v>
      </c>
      <c r="Q92">
        <f t="shared" si="69"/>
        <v>0</v>
      </c>
      <c r="R92">
        <f t="shared" si="70"/>
        <v>0</v>
      </c>
      <c r="S92">
        <f t="shared" si="71"/>
        <v>0</v>
      </c>
      <c r="T92">
        <f t="shared" si="72"/>
        <v>0</v>
      </c>
      <c r="U92">
        <f t="shared" si="73"/>
        <v>0</v>
      </c>
      <c r="V92">
        <f t="shared" si="74"/>
        <v>0</v>
      </c>
      <c r="W92">
        <f t="shared" si="75"/>
        <v>0</v>
      </c>
      <c r="X92">
        <f t="shared" si="76"/>
        <v>0</v>
      </c>
      <c r="Y92">
        <f t="shared" si="77"/>
        <v>0</v>
      </c>
      <c r="AA92">
        <v>63957948</v>
      </c>
      <c r="AB92">
        <f t="shared" si="78"/>
        <v>57.09</v>
      </c>
      <c r="AC92">
        <f t="shared" si="79"/>
        <v>57.09</v>
      </c>
      <c r="AD92">
        <f>ROUND((((ET92)-(EU92))+AE92),6)</f>
        <v>0</v>
      </c>
      <c r="AE92">
        <f t="shared" ref="AE92:AF94" si="104">ROUND((EU92),6)</f>
        <v>0</v>
      </c>
      <c r="AF92">
        <f t="shared" si="104"/>
        <v>0</v>
      </c>
      <c r="AG92">
        <f t="shared" si="80"/>
        <v>0</v>
      </c>
      <c r="AH92">
        <f t="shared" ref="AH92:AI94" si="105">(EW92)</f>
        <v>0</v>
      </c>
      <c r="AI92">
        <f t="shared" si="105"/>
        <v>0</v>
      </c>
      <c r="AJ92">
        <f t="shared" si="81"/>
        <v>0</v>
      </c>
      <c r="AK92">
        <v>57.09</v>
      </c>
      <c r="AL92">
        <v>57.09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106</v>
      </c>
      <c r="AU92">
        <v>54</v>
      </c>
      <c r="AV92">
        <v>1</v>
      </c>
      <c r="AW92">
        <v>1</v>
      </c>
      <c r="AZ92">
        <v>1</v>
      </c>
      <c r="BA92">
        <v>1</v>
      </c>
      <c r="BB92">
        <v>1</v>
      </c>
      <c r="BC92">
        <v>4.37</v>
      </c>
      <c r="BD92" t="s">
        <v>3</v>
      </c>
      <c r="BE92" t="s">
        <v>3</v>
      </c>
      <c r="BF92" t="s">
        <v>3</v>
      </c>
      <c r="BG92" t="s">
        <v>3</v>
      </c>
      <c r="BH92">
        <v>3</v>
      </c>
      <c r="BI92">
        <v>1</v>
      </c>
      <c r="BJ92" t="s">
        <v>215</v>
      </c>
      <c r="BM92">
        <v>10001</v>
      </c>
      <c r="BN92">
        <v>0</v>
      </c>
      <c r="BO92" t="s">
        <v>212</v>
      </c>
      <c r="BP92">
        <v>1</v>
      </c>
      <c r="BQ92">
        <v>2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118</v>
      </c>
      <c r="CA92">
        <v>63</v>
      </c>
      <c r="CE92">
        <v>0</v>
      </c>
      <c r="CF92">
        <v>0</v>
      </c>
      <c r="CG92">
        <v>0</v>
      </c>
      <c r="CM92">
        <v>0</v>
      </c>
      <c r="CN92" t="s">
        <v>3</v>
      </c>
      <c r="CO92">
        <v>0</v>
      </c>
      <c r="CP92">
        <f t="shared" si="82"/>
        <v>249.48</v>
      </c>
      <c r="CQ92">
        <f t="shared" si="83"/>
        <v>249.48330000000001</v>
      </c>
      <c r="CR92">
        <f t="shared" si="84"/>
        <v>0</v>
      </c>
      <c r="CS92">
        <f t="shared" si="85"/>
        <v>0</v>
      </c>
      <c r="CT92">
        <f t="shared" si="86"/>
        <v>0</v>
      </c>
      <c r="CU92">
        <f t="shared" si="87"/>
        <v>0</v>
      </c>
      <c r="CV92">
        <f t="shared" si="88"/>
        <v>0</v>
      </c>
      <c r="CW92">
        <f t="shared" si="89"/>
        <v>0</v>
      </c>
      <c r="CX92">
        <f t="shared" si="90"/>
        <v>0</v>
      </c>
      <c r="CY92">
        <f t="shared" si="91"/>
        <v>0</v>
      </c>
      <c r="CZ92">
        <f t="shared" si="92"/>
        <v>0</v>
      </c>
      <c r="DC92" t="s">
        <v>3</v>
      </c>
      <c r="DD92" t="s">
        <v>3</v>
      </c>
      <c r="DE92" t="s">
        <v>3</v>
      </c>
      <c r="DF92" t="s">
        <v>3</v>
      </c>
      <c r="DG92" t="s">
        <v>3</v>
      </c>
      <c r="DH92" t="s">
        <v>3</v>
      </c>
      <c r="DI92" t="s">
        <v>3</v>
      </c>
      <c r="DJ92" t="s">
        <v>3</v>
      </c>
      <c r="DK92" t="s">
        <v>3</v>
      </c>
      <c r="DL92" t="s">
        <v>3</v>
      </c>
      <c r="DM92" t="s">
        <v>3</v>
      </c>
      <c r="DN92">
        <v>0</v>
      </c>
      <c r="DO92">
        <v>0</v>
      </c>
      <c r="DP92">
        <v>1</v>
      </c>
      <c r="DQ92">
        <v>1</v>
      </c>
      <c r="DU92">
        <v>1013</v>
      </c>
      <c r="DV92" t="s">
        <v>214</v>
      </c>
      <c r="DW92" t="s">
        <v>214</v>
      </c>
      <c r="DX92">
        <v>1</v>
      </c>
      <c r="EE92">
        <v>55981426</v>
      </c>
      <c r="EF92">
        <v>2</v>
      </c>
      <c r="EG92" t="s">
        <v>28</v>
      </c>
      <c r="EH92">
        <v>0</v>
      </c>
      <c r="EI92" t="s">
        <v>3</v>
      </c>
      <c r="EJ92">
        <v>1</v>
      </c>
      <c r="EK92">
        <v>10001</v>
      </c>
      <c r="EL92" t="s">
        <v>209</v>
      </c>
      <c r="EM92" t="s">
        <v>210</v>
      </c>
      <c r="EO92" t="s">
        <v>3</v>
      </c>
      <c r="EQ92">
        <v>0</v>
      </c>
      <c r="ER92">
        <v>57.09</v>
      </c>
      <c r="ES92">
        <v>57.09</v>
      </c>
      <c r="ET92">
        <v>0</v>
      </c>
      <c r="EU92">
        <v>0</v>
      </c>
      <c r="EV92">
        <v>0</v>
      </c>
      <c r="EW92">
        <v>0</v>
      </c>
      <c r="EX92">
        <v>0</v>
      </c>
      <c r="FQ92">
        <v>0</v>
      </c>
      <c r="FR92">
        <f t="shared" si="93"/>
        <v>0</v>
      </c>
      <c r="FS92">
        <v>0</v>
      </c>
      <c r="FT92" t="s">
        <v>31</v>
      </c>
      <c r="FU92" t="s">
        <v>32</v>
      </c>
      <c r="FX92">
        <v>106.2</v>
      </c>
      <c r="FY92">
        <v>53.55</v>
      </c>
      <c r="GA92" t="s">
        <v>3</v>
      </c>
      <c r="GD92">
        <v>1</v>
      </c>
      <c r="GF92">
        <v>36120626</v>
      </c>
      <c r="GG92">
        <v>2</v>
      </c>
      <c r="GH92">
        <v>1</v>
      </c>
      <c r="GI92">
        <v>2</v>
      </c>
      <c r="GJ92">
        <v>0</v>
      </c>
      <c r="GK92">
        <v>0</v>
      </c>
      <c r="GL92">
        <f t="shared" si="94"/>
        <v>0</v>
      </c>
      <c r="GM92">
        <f t="shared" si="95"/>
        <v>249.48</v>
      </c>
      <c r="GN92">
        <f t="shared" si="96"/>
        <v>249.48</v>
      </c>
      <c r="GO92">
        <f t="shared" si="97"/>
        <v>0</v>
      </c>
      <c r="GP92">
        <f t="shared" si="98"/>
        <v>0</v>
      </c>
      <c r="GR92">
        <v>0</v>
      </c>
      <c r="GS92">
        <v>3</v>
      </c>
      <c r="GT92">
        <v>0</v>
      </c>
      <c r="GU92" t="s">
        <v>3</v>
      </c>
      <c r="GV92">
        <f t="shared" si="99"/>
        <v>0</v>
      </c>
      <c r="GW92">
        <v>1</v>
      </c>
      <c r="GX92">
        <f t="shared" si="100"/>
        <v>0</v>
      </c>
      <c r="HA92">
        <v>0</v>
      </c>
      <c r="HB92">
        <v>0</v>
      </c>
      <c r="HC92">
        <f t="shared" si="101"/>
        <v>0</v>
      </c>
      <c r="IK92">
        <v>0</v>
      </c>
    </row>
    <row r="93" spans="1:245" x14ac:dyDescent="0.4">
      <c r="A93">
        <v>18</v>
      </c>
      <c r="B93">
        <v>1</v>
      </c>
      <c r="C93">
        <v>76</v>
      </c>
      <c r="E93" t="s">
        <v>216</v>
      </c>
      <c r="F93" t="s">
        <v>217</v>
      </c>
      <c r="G93" t="s">
        <v>218</v>
      </c>
      <c r="H93" t="s">
        <v>175</v>
      </c>
      <c r="I93">
        <f>I91*J93</f>
        <v>0.70874999999999999</v>
      </c>
      <c r="J93">
        <v>37.5</v>
      </c>
      <c r="O93">
        <f t="shared" si="67"/>
        <v>45.59</v>
      </c>
      <c r="P93">
        <f t="shared" si="68"/>
        <v>45.59</v>
      </c>
      <c r="Q93">
        <f t="shared" si="69"/>
        <v>0</v>
      </c>
      <c r="R93">
        <f t="shared" si="70"/>
        <v>0</v>
      </c>
      <c r="S93">
        <f t="shared" si="71"/>
        <v>0</v>
      </c>
      <c r="T93">
        <f t="shared" si="72"/>
        <v>0</v>
      </c>
      <c r="U93">
        <f t="shared" si="73"/>
        <v>0</v>
      </c>
      <c r="V93">
        <f t="shared" si="74"/>
        <v>0</v>
      </c>
      <c r="W93">
        <f t="shared" si="75"/>
        <v>0</v>
      </c>
      <c r="X93">
        <f t="shared" si="76"/>
        <v>0</v>
      </c>
      <c r="Y93">
        <f t="shared" si="77"/>
        <v>0</v>
      </c>
      <c r="AA93">
        <v>63957948</v>
      </c>
      <c r="AB93">
        <f t="shared" si="78"/>
        <v>10.26</v>
      </c>
      <c r="AC93">
        <f t="shared" si="79"/>
        <v>10.26</v>
      </c>
      <c r="AD93">
        <f>ROUND((((ET93)-(EU93))+AE93),6)</f>
        <v>0</v>
      </c>
      <c r="AE93">
        <f t="shared" si="104"/>
        <v>0</v>
      </c>
      <c r="AF93">
        <f t="shared" si="104"/>
        <v>0</v>
      </c>
      <c r="AG93">
        <f t="shared" si="80"/>
        <v>0</v>
      </c>
      <c r="AH93">
        <f t="shared" si="105"/>
        <v>0</v>
      </c>
      <c r="AI93">
        <f t="shared" si="105"/>
        <v>0</v>
      </c>
      <c r="AJ93">
        <f t="shared" si="81"/>
        <v>0</v>
      </c>
      <c r="AK93">
        <v>10.26</v>
      </c>
      <c r="AL93">
        <v>10.26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106</v>
      </c>
      <c r="AU93">
        <v>54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6.27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219</v>
      </c>
      <c r="BM93">
        <v>10001</v>
      </c>
      <c r="BN93">
        <v>0</v>
      </c>
      <c r="BO93" t="s">
        <v>217</v>
      </c>
      <c r="BP93">
        <v>1</v>
      </c>
      <c r="BQ93">
        <v>2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118</v>
      </c>
      <c r="CA93">
        <v>63</v>
      </c>
      <c r="CE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82"/>
        <v>45.59</v>
      </c>
      <c r="CQ93">
        <f t="shared" si="83"/>
        <v>64.330199999999991</v>
      </c>
      <c r="CR93">
        <f t="shared" si="84"/>
        <v>0</v>
      </c>
      <c r="CS93">
        <f t="shared" si="85"/>
        <v>0</v>
      </c>
      <c r="CT93">
        <f t="shared" si="86"/>
        <v>0</v>
      </c>
      <c r="CU93">
        <f t="shared" si="87"/>
        <v>0</v>
      </c>
      <c r="CV93">
        <f t="shared" si="88"/>
        <v>0</v>
      </c>
      <c r="CW93">
        <f t="shared" si="89"/>
        <v>0</v>
      </c>
      <c r="CX93">
        <f t="shared" si="90"/>
        <v>0</v>
      </c>
      <c r="CY93">
        <f t="shared" si="91"/>
        <v>0</v>
      </c>
      <c r="CZ93">
        <f t="shared" si="9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175</v>
      </c>
      <c r="DW93" t="s">
        <v>175</v>
      </c>
      <c r="DX93">
        <v>1</v>
      </c>
      <c r="EE93">
        <v>55981426</v>
      </c>
      <c r="EF93">
        <v>2</v>
      </c>
      <c r="EG93" t="s">
        <v>28</v>
      </c>
      <c r="EH93">
        <v>0</v>
      </c>
      <c r="EI93" t="s">
        <v>3</v>
      </c>
      <c r="EJ93">
        <v>1</v>
      </c>
      <c r="EK93">
        <v>10001</v>
      </c>
      <c r="EL93" t="s">
        <v>209</v>
      </c>
      <c r="EM93" t="s">
        <v>210</v>
      </c>
      <c r="EO93" t="s">
        <v>3</v>
      </c>
      <c r="EQ93">
        <v>0</v>
      </c>
      <c r="ER93">
        <v>10.26</v>
      </c>
      <c r="ES93">
        <v>10.26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93"/>
        <v>0</v>
      </c>
      <c r="FS93">
        <v>0</v>
      </c>
      <c r="FT93" t="s">
        <v>31</v>
      </c>
      <c r="FU93" t="s">
        <v>32</v>
      </c>
      <c r="FX93">
        <v>106.2</v>
      </c>
      <c r="FY93">
        <v>53.55</v>
      </c>
      <c r="GA93" t="s">
        <v>3</v>
      </c>
      <c r="GD93">
        <v>1</v>
      </c>
      <c r="GF93">
        <v>-434255036</v>
      </c>
      <c r="GG93">
        <v>2</v>
      </c>
      <c r="GH93">
        <v>1</v>
      </c>
      <c r="GI93">
        <v>2</v>
      </c>
      <c r="GJ93">
        <v>0</v>
      </c>
      <c r="GK93">
        <v>0</v>
      </c>
      <c r="GL93">
        <f t="shared" si="94"/>
        <v>0</v>
      </c>
      <c r="GM93">
        <f t="shared" si="95"/>
        <v>45.59</v>
      </c>
      <c r="GN93">
        <f t="shared" si="96"/>
        <v>45.59</v>
      </c>
      <c r="GO93">
        <f t="shared" si="97"/>
        <v>0</v>
      </c>
      <c r="GP93">
        <f t="shared" si="98"/>
        <v>0</v>
      </c>
      <c r="GR93">
        <v>0</v>
      </c>
      <c r="GS93">
        <v>3</v>
      </c>
      <c r="GT93">
        <v>0</v>
      </c>
      <c r="GU93" t="s">
        <v>3</v>
      </c>
      <c r="GV93">
        <f t="shared" si="99"/>
        <v>0</v>
      </c>
      <c r="GW93">
        <v>1</v>
      </c>
      <c r="GX93">
        <f t="shared" si="100"/>
        <v>0</v>
      </c>
      <c r="HA93">
        <v>0</v>
      </c>
      <c r="HB93">
        <v>0</v>
      </c>
      <c r="HC93">
        <f t="shared" si="101"/>
        <v>0</v>
      </c>
      <c r="IK93">
        <v>0</v>
      </c>
    </row>
    <row r="94" spans="1:245" x14ac:dyDescent="0.4">
      <c r="A94">
        <v>18</v>
      </c>
      <c r="B94">
        <v>1</v>
      </c>
      <c r="C94">
        <v>78</v>
      </c>
      <c r="E94" t="s">
        <v>220</v>
      </c>
      <c r="F94" t="s">
        <v>221</v>
      </c>
      <c r="G94" t="s">
        <v>222</v>
      </c>
      <c r="H94" t="s">
        <v>67</v>
      </c>
      <c r="I94">
        <f>I91*J94</f>
        <v>1.8900000000000001</v>
      </c>
      <c r="J94">
        <v>100</v>
      </c>
      <c r="O94">
        <f t="shared" si="67"/>
        <v>18526.64</v>
      </c>
      <c r="P94">
        <f t="shared" si="68"/>
        <v>18526.64</v>
      </c>
      <c r="Q94">
        <f t="shared" si="69"/>
        <v>0</v>
      </c>
      <c r="R94">
        <f t="shared" si="70"/>
        <v>0</v>
      </c>
      <c r="S94">
        <f t="shared" si="71"/>
        <v>0</v>
      </c>
      <c r="T94">
        <f t="shared" si="72"/>
        <v>0</v>
      </c>
      <c r="U94">
        <f t="shared" si="73"/>
        <v>0</v>
      </c>
      <c r="V94">
        <f t="shared" si="74"/>
        <v>0</v>
      </c>
      <c r="W94">
        <f t="shared" si="75"/>
        <v>0</v>
      </c>
      <c r="X94">
        <f t="shared" si="76"/>
        <v>0</v>
      </c>
      <c r="Y94">
        <f t="shared" si="77"/>
        <v>0</v>
      </c>
      <c r="AA94">
        <v>63957948</v>
      </c>
      <c r="AB94">
        <f t="shared" si="78"/>
        <v>2426.35</v>
      </c>
      <c r="AC94">
        <f t="shared" si="79"/>
        <v>2426.35</v>
      </c>
      <c r="AD94">
        <f>ROUND((((ET94)-(EU94))+AE94),6)</f>
        <v>0</v>
      </c>
      <c r="AE94">
        <f t="shared" si="104"/>
        <v>0</v>
      </c>
      <c r="AF94">
        <f t="shared" si="104"/>
        <v>0</v>
      </c>
      <c r="AG94">
        <f t="shared" si="80"/>
        <v>0</v>
      </c>
      <c r="AH94">
        <f t="shared" si="105"/>
        <v>0</v>
      </c>
      <c r="AI94">
        <f t="shared" si="105"/>
        <v>0</v>
      </c>
      <c r="AJ94">
        <f t="shared" si="81"/>
        <v>0</v>
      </c>
      <c r="AK94">
        <v>2426.35</v>
      </c>
      <c r="AL94">
        <v>2426.35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106</v>
      </c>
      <c r="AU94">
        <v>54</v>
      </c>
      <c r="AV94">
        <v>1</v>
      </c>
      <c r="AW94">
        <v>1</v>
      </c>
      <c r="AZ94">
        <v>1</v>
      </c>
      <c r="BA94">
        <v>1</v>
      </c>
      <c r="BB94">
        <v>1</v>
      </c>
      <c r="BC94">
        <v>4.04</v>
      </c>
      <c r="BD94" t="s">
        <v>3</v>
      </c>
      <c r="BE94" t="s">
        <v>3</v>
      </c>
      <c r="BF94" t="s">
        <v>3</v>
      </c>
      <c r="BG94" t="s">
        <v>3</v>
      </c>
      <c r="BH94">
        <v>3</v>
      </c>
      <c r="BI94">
        <v>1</v>
      </c>
      <c r="BJ94" t="s">
        <v>223</v>
      </c>
      <c r="BM94">
        <v>10001</v>
      </c>
      <c r="BN94">
        <v>0</v>
      </c>
      <c r="BO94" t="s">
        <v>221</v>
      </c>
      <c r="BP94">
        <v>1</v>
      </c>
      <c r="BQ94">
        <v>2</v>
      </c>
      <c r="BR94">
        <v>0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 t="s">
        <v>3</v>
      </c>
      <c r="BZ94">
        <v>118</v>
      </c>
      <c r="CA94">
        <v>63</v>
      </c>
      <c r="CE94">
        <v>0</v>
      </c>
      <c r="CF94">
        <v>0</v>
      </c>
      <c r="CG94">
        <v>0</v>
      </c>
      <c r="CM94">
        <v>0</v>
      </c>
      <c r="CN94" t="s">
        <v>3</v>
      </c>
      <c r="CO94">
        <v>0</v>
      </c>
      <c r="CP94">
        <f t="shared" si="82"/>
        <v>18526.64</v>
      </c>
      <c r="CQ94">
        <f t="shared" si="83"/>
        <v>9802.4539999999997</v>
      </c>
      <c r="CR94">
        <f t="shared" si="84"/>
        <v>0</v>
      </c>
      <c r="CS94">
        <f t="shared" si="85"/>
        <v>0</v>
      </c>
      <c r="CT94">
        <f t="shared" si="86"/>
        <v>0</v>
      </c>
      <c r="CU94">
        <f t="shared" si="87"/>
        <v>0</v>
      </c>
      <c r="CV94">
        <f t="shared" si="88"/>
        <v>0</v>
      </c>
      <c r="CW94">
        <f t="shared" si="89"/>
        <v>0</v>
      </c>
      <c r="CX94">
        <f t="shared" si="90"/>
        <v>0</v>
      </c>
      <c r="CY94">
        <f t="shared" si="91"/>
        <v>0</v>
      </c>
      <c r="CZ94">
        <f t="shared" si="92"/>
        <v>0</v>
      </c>
      <c r="DC94" t="s">
        <v>3</v>
      </c>
      <c r="DD94" t="s">
        <v>3</v>
      </c>
      <c r="DE94" t="s">
        <v>3</v>
      </c>
      <c r="DF94" t="s">
        <v>3</v>
      </c>
      <c r="DG94" t="s">
        <v>3</v>
      </c>
      <c r="DH94" t="s">
        <v>3</v>
      </c>
      <c r="DI94" t="s">
        <v>3</v>
      </c>
      <c r="DJ94" t="s">
        <v>3</v>
      </c>
      <c r="DK94" t="s">
        <v>3</v>
      </c>
      <c r="DL94" t="s">
        <v>3</v>
      </c>
      <c r="DM94" t="s">
        <v>3</v>
      </c>
      <c r="DN94">
        <v>0</v>
      </c>
      <c r="DO94">
        <v>0</v>
      </c>
      <c r="DP94">
        <v>1</v>
      </c>
      <c r="DQ94">
        <v>1</v>
      </c>
      <c r="DU94">
        <v>1005</v>
      </c>
      <c r="DV94" t="s">
        <v>67</v>
      </c>
      <c r="DW94" t="s">
        <v>67</v>
      </c>
      <c r="DX94">
        <v>1</v>
      </c>
      <c r="EE94">
        <v>55981426</v>
      </c>
      <c r="EF94">
        <v>2</v>
      </c>
      <c r="EG94" t="s">
        <v>28</v>
      </c>
      <c r="EH94">
        <v>0</v>
      </c>
      <c r="EI94" t="s">
        <v>3</v>
      </c>
      <c r="EJ94">
        <v>1</v>
      </c>
      <c r="EK94">
        <v>10001</v>
      </c>
      <c r="EL94" t="s">
        <v>209</v>
      </c>
      <c r="EM94" t="s">
        <v>210</v>
      </c>
      <c r="EO94" t="s">
        <v>3</v>
      </c>
      <c r="EQ94">
        <v>0</v>
      </c>
      <c r="ER94">
        <v>2426.35</v>
      </c>
      <c r="ES94">
        <v>2426.35</v>
      </c>
      <c r="ET94">
        <v>0</v>
      </c>
      <c r="EU94">
        <v>0</v>
      </c>
      <c r="EV94">
        <v>0</v>
      </c>
      <c r="EW94">
        <v>0</v>
      </c>
      <c r="EX94">
        <v>0</v>
      </c>
      <c r="FQ94">
        <v>0</v>
      </c>
      <c r="FR94">
        <f t="shared" si="93"/>
        <v>0</v>
      </c>
      <c r="FS94">
        <v>0</v>
      </c>
      <c r="FT94" t="s">
        <v>31</v>
      </c>
      <c r="FU94" t="s">
        <v>32</v>
      </c>
      <c r="FX94">
        <v>106.2</v>
      </c>
      <c r="FY94">
        <v>53.55</v>
      </c>
      <c r="GA94" t="s">
        <v>3</v>
      </c>
      <c r="GD94">
        <v>1</v>
      </c>
      <c r="GF94">
        <v>425018049</v>
      </c>
      <c r="GG94">
        <v>2</v>
      </c>
      <c r="GH94">
        <v>1</v>
      </c>
      <c r="GI94">
        <v>2</v>
      </c>
      <c r="GJ94">
        <v>0</v>
      </c>
      <c r="GK94">
        <v>0</v>
      </c>
      <c r="GL94">
        <f t="shared" si="94"/>
        <v>0</v>
      </c>
      <c r="GM94">
        <f t="shared" si="95"/>
        <v>18526.64</v>
      </c>
      <c r="GN94">
        <f t="shared" si="96"/>
        <v>18526.64</v>
      </c>
      <c r="GO94">
        <f t="shared" si="97"/>
        <v>0</v>
      </c>
      <c r="GP94">
        <f t="shared" si="98"/>
        <v>0</v>
      </c>
      <c r="GR94">
        <v>0</v>
      </c>
      <c r="GS94">
        <v>3</v>
      </c>
      <c r="GT94">
        <v>0</v>
      </c>
      <c r="GU94" t="s">
        <v>3</v>
      </c>
      <c r="GV94">
        <f t="shared" si="99"/>
        <v>0</v>
      </c>
      <c r="GW94">
        <v>1</v>
      </c>
      <c r="GX94">
        <f t="shared" si="100"/>
        <v>0</v>
      </c>
      <c r="HA94">
        <v>0</v>
      </c>
      <c r="HB94">
        <v>0</v>
      </c>
      <c r="HC94">
        <f t="shared" si="101"/>
        <v>0</v>
      </c>
      <c r="IK94">
        <v>0</v>
      </c>
    </row>
    <row r="95" spans="1:245" x14ac:dyDescent="0.4">
      <c r="A95">
        <v>17</v>
      </c>
      <c r="B95">
        <v>1</v>
      </c>
      <c r="C95">
        <f>ROW(SmtRes!A90)</f>
        <v>90</v>
      </c>
      <c r="D95">
        <f>ROW(EtalonRes!A97)</f>
        <v>97</v>
      </c>
      <c r="E95" t="s">
        <v>224</v>
      </c>
      <c r="F95" t="s">
        <v>225</v>
      </c>
      <c r="G95" t="s">
        <v>226</v>
      </c>
      <c r="H95" t="s">
        <v>26</v>
      </c>
      <c r="I95">
        <f>ROUND((1.6*2.1)/100,9)</f>
        <v>3.3599999999999998E-2</v>
      </c>
      <c r="J95">
        <v>0</v>
      </c>
      <c r="O95">
        <f t="shared" si="67"/>
        <v>1483.01</v>
      </c>
      <c r="P95">
        <f t="shared" si="68"/>
        <v>188.27</v>
      </c>
      <c r="Q95">
        <f t="shared" si="69"/>
        <v>314.3</v>
      </c>
      <c r="R95">
        <f t="shared" si="70"/>
        <v>167.2</v>
      </c>
      <c r="S95">
        <f t="shared" si="71"/>
        <v>980.44</v>
      </c>
      <c r="T95">
        <f t="shared" si="72"/>
        <v>0</v>
      </c>
      <c r="U95">
        <f t="shared" si="73"/>
        <v>3.75998112</v>
      </c>
      <c r="V95">
        <f t="shared" si="74"/>
        <v>0.46115999999999996</v>
      </c>
      <c r="W95">
        <f t="shared" si="75"/>
        <v>0</v>
      </c>
      <c r="X95">
        <f t="shared" si="76"/>
        <v>1216.5</v>
      </c>
      <c r="Y95">
        <f t="shared" si="77"/>
        <v>619.73</v>
      </c>
      <c r="AA95">
        <v>63957948</v>
      </c>
      <c r="AB95">
        <f t="shared" si="78"/>
        <v>3345.72</v>
      </c>
      <c r="AC95">
        <f t="shared" si="79"/>
        <v>1172.22</v>
      </c>
      <c r="AD95">
        <f>ROUND((((((ET95*1.25)*1.2))-(((EU95*1.25)*1.2)))+AE95),6)</f>
        <v>1121.595</v>
      </c>
      <c r="AE95">
        <f>ROUND((((EU95*1.25)*1.2)),6)</f>
        <v>179.38499999999999</v>
      </c>
      <c r="AF95">
        <f>ROUND((((EV95*1.15)*1.2)),6)</f>
        <v>1051.905</v>
      </c>
      <c r="AG95">
        <f t="shared" si="80"/>
        <v>0</v>
      </c>
      <c r="AH95">
        <f>(((EW95*1.15)*1.2))</f>
        <v>111.9042</v>
      </c>
      <c r="AI95">
        <f>(((EX95*1.25)*1.2))</f>
        <v>13.725</v>
      </c>
      <c r="AJ95">
        <f t="shared" si="81"/>
        <v>0</v>
      </c>
      <c r="AK95">
        <v>2682.2</v>
      </c>
      <c r="AL95">
        <v>1172.22</v>
      </c>
      <c r="AM95">
        <v>747.73</v>
      </c>
      <c r="AN95">
        <v>119.59</v>
      </c>
      <c r="AO95">
        <v>762.25</v>
      </c>
      <c r="AP95">
        <v>0</v>
      </c>
      <c r="AQ95">
        <v>81.09</v>
      </c>
      <c r="AR95">
        <v>9.15</v>
      </c>
      <c r="AS95">
        <v>0</v>
      </c>
      <c r="AT95">
        <v>106</v>
      </c>
      <c r="AU95">
        <v>54</v>
      </c>
      <c r="AV95">
        <v>1</v>
      </c>
      <c r="AW95">
        <v>1</v>
      </c>
      <c r="AZ95">
        <v>1</v>
      </c>
      <c r="BA95">
        <v>27.74</v>
      </c>
      <c r="BB95">
        <v>8.34</v>
      </c>
      <c r="BC95">
        <v>4.78</v>
      </c>
      <c r="BD95" t="s">
        <v>3</v>
      </c>
      <c r="BE95" t="s">
        <v>3</v>
      </c>
      <c r="BF95" t="s">
        <v>3</v>
      </c>
      <c r="BG95" t="s">
        <v>3</v>
      </c>
      <c r="BH95">
        <v>0</v>
      </c>
      <c r="BI95">
        <v>1</v>
      </c>
      <c r="BJ95" t="s">
        <v>227</v>
      </c>
      <c r="BM95">
        <v>10001</v>
      </c>
      <c r="BN95">
        <v>0</v>
      </c>
      <c r="BO95" t="s">
        <v>225</v>
      </c>
      <c r="BP95">
        <v>1</v>
      </c>
      <c r="BQ95">
        <v>2</v>
      </c>
      <c r="BR95">
        <v>0</v>
      </c>
      <c r="BS95">
        <v>27.74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118</v>
      </c>
      <c r="CA95">
        <v>63</v>
      </c>
      <c r="CE95">
        <v>0</v>
      </c>
      <c r="CF95">
        <v>0</v>
      </c>
      <c r="CG95">
        <v>0</v>
      </c>
      <c r="CM95">
        <v>0</v>
      </c>
      <c r="CN95" t="s">
        <v>568</v>
      </c>
      <c r="CO95">
        <v>0</v>
      </c>
      <c r="CP95">
        <f t="shared" si="82"/>
        <v>1483.0100000000002</v>
      </c>
      <c r="CQ95">
        <f t="shared" si="83"/>
        <v>5603.2116000000005</v>
      </c>
      <c r="CR95">
        <f t="shared" si="84"/>
        <v>9354.1023000000005</v>
      </c>
      <c r="CS95">
        <f t="shared" si="85"/>
        <v>4976.1398999999992</v>
      </c>
      <c r="CT95">
        <f t="shared" si="86"/>
        <v>29179.844699999998</v>
      </c>
      <c r="CU95">
        <f t="shared" si="87"/>
        <v>0</v>
      </c>
      <c r="CV95">
        <f t="shared" si="88"/>
        <v>111.9042</v>
      </c>
      <c r="CW95">
        <f t="shared" si="89"/>
        <v>13.725</v>
      </c>
      <c r="CX95">
        <f t="shared" si="90"/>
        <v>0</v>
      </c>
      <c r="CY95">
        <f t="shared" si="91"/>
        <v>1216.4984000000002</v>
      </c>
      <c r="CZ95">
        <f t="shared" si="92"/>
        <v>619.7256000000001</v>
      </c>
      <c r="DC95" t="s">
        <v>3</v>
      </c>
      <c r="DD95" t="s">
        <v>3</v>
      </c>
      <c r="DE95" t="s">
        <v>69</v>
      </c>
      <c r="DF95" t="s">
        <v>69</v>
      </c>
      <c r="DG95" t="s">
        <v>70</v>
      </c>
      <c r="DH95" t="s">
        <v>3</v>
      </c>
      <c r="DI95" t="s">
        <v>70</v>
      </c>
      <c r="DJ95" t="s">
        <v>69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1005</v>
      </c>
      <c r="DV95" t="s">
        <v>26</v>
      </c>
      <c r="DW95" t="s">
        <v>26</v>
      </c>
      <c r="DX95">
        <v>100</v>
      </c>
      <c r="EE95">
        <v>55981426</v>
      </c>
      <c r="EF95">
        <v>2</v>
      </c>
      <c r="EG95" t="s">
        <v>28</v>
      </c>
      <c r="EH95">
        <v>0</v>
      </c>
      <c r="EI95" t="s">
        <v>3</v>
      </c>
      <c r="EJ95">
        <v>1</v>
      </c>
      <c r="EK95">
        <v>10001</v>
      </c>
      <c r="EL95" t="s">
        <v>209</v>
      </c>
      <c r="EM95" t="s">
        <v>210</v>
      </c>
      <c r="EO95" t="s">
        <v>73</v>
      </c>
      <c r="EQ95">
        <v>0</v>
      </c>
      <c r="ER95">
        <v>2682.2</v>
      </c>
      <c r="ES95">
        <v>1172.22</v>
      </c>
      <c r="ET95">
        <v>747.73</v>
      </c>
      <c r="EU95">
        <v>119.59</v>
      </c>
      <c r="EV95">
        <v>762.25</v>
      </c>
      <c r="EW95">
        <v>81.09</v>
      </c>
      <c r="EX95">
        <v>9.15</v>
      </c>
      <c r="EY95">
        <v>0</v>
      </c>
      <c r="FQ95">
        <v>0</v>
      </c>
      <c r="FR95">
        <f t="shared" si="93"/>
        <v>0</v>
      </c>
      <c r="FS95">
        <v>0</v>
      </c>
      <c r="FT95" t="s">
        <v>31</v>
      </c>
      <c r="FU95" t="s">
        <v>32</v>
      </c>
      <c r="FX95">
        <v>106.2</v>
      </c>
      <c r="FY95">
        <v>53.55</v>
      </c>
      <c r="GA95" t="s">
        <v>3</v>
      </c>
      <c r="GD95">
        <v>1</v>
      </c>
      <c r="GF95">
        <v>-230469743</v>
      </c>
      <c r="GG95">
        <v>2</v>
      </c>
      <c r="GH95">
        <v>1</v>
      </c>
      <c r="GI95">
        <v>2</v>
      </c>
      <c r="GJ95">
        <v>0</v>
      </c>
      <c r="GK95">
        <v>0</v>
      </c>
      <c r="GL95">
        <f t="shared" si="94"/>
        <v>0</v>
      </c>
      <c r="GM95">
        <f t="shared" si="95"/>
        <v>3319.24</v>
      </c>
      <c r="GN95">
        <f t="shared" si="96"/>
        <v>3319.24</v>
      </c>
      <c r="GO95">
        <f t="shared" si="97"/>
        <v>0</v>
      </c>
      <c r="GP95">
        <f t="shared" si="98"/>
        <v>0</v>
      </c>
      <c r="GR95">
        <v>0</v>
      </c>
      <c r="GS95">
        <v>3</v>
      </c>
      <c r="GT95">
        <v>0</v>
      </c>
      <c r="GU95" t="s">
        <v>3</v>
      </c>
      <c r="GV95">
        <f t="shared" si="99"/>
        <v>0</v>
      </c>
      <c r="GW95">
        <v>1</v>
      </c>
      <c r="GX95">
        <f t="shared" si="100"/>
        <v>0</v>
      </c>
      <c r="HA95">
        <v>0</v>
      </c>
      <c r="HB95">
        <v>0</v>
      </c>
      <c r="HC95">
        <f t="shared" si="101"/>
        <v>0</v>
      </c>
      <c r="IK95">
        <v>0</v>
      </c>
    </row>
    <row r="96" spans="1:245" x14ac:dyDescent="0.4">
      <c r="A96">
        <v>18</v>
      </c>
      <c r="B96">
        <v>1</v>
      </c>
      <c r="C96">
        <v>84</v>
      </c>
      <c r="E96" t="s">
        <v>228</v>
      </c>
      <c r="F96" t="s">
        <v>212</v>
      </c>
      <c r="G96" t="s">
        <v>213</v>
      </c>
      <c r="H96" t="s">
        <v>214</v>
      </c>
      <c r="I96">
        <f>I95*J96</f>
        <v>0</v>
      </c>
      <c r="J96">
        <v>0</v>
      </c>
      <c r="O96">
        <f t="shared" si="67"/>
        <v>0</v>
      </c>
      <c r="P96">
        <f t="shared" si="68"/>
        <v>0</v>
      </c>
      <c r="Q96">
        <f t="shared" si="69"/>
        <v>0</v>
      </c>
      <c r="R96">
        <f t="shared" si="70"/>
        <v>0</v>
      </c>
      <c r="S96">
        <f t="shared" si="71"/>
        <v>0</v>
      </c>
      <c r="T96">
        <f t="shared" si="72"/>
        <v>0</v>
      </c>
      <c r="U96">
        <f t="shared" si="73"/>
        <v>0</v>
      </c>
      <c r="V96">
        <f t="shared" si="74"/>
        <v>0</v>
      </c>
      <c r="W96">
        <f t="shared" si="75"/>
        <v>0</v>
      </c>
      <c r="X96">
        <f t="shared" si="76"/>
        <v>0</v>
      </c>
      <c r="Y96">
        <f t="shared" si="77"/>
        <v>0</v>
      </c>
      <c r="AA96">
        <v>63957948</v>
      </c>
      <c r="AB96">
        <f t="shared" si="78"/>
        <v>57.09</v>
      </c>
      <c r="AC96">
        <f t="shared" si="79"/>
        <v>57.09</v>
      </c>
      <c r="AD96">
        <f>ROUND((((ET96)-(EU96))+AE96),6)</f>
        <v>0</v>
      </c>
      <c r="AE96">
        <f t="shared" ref="AE96:AF98" si="106">ROUND((EU96),6)</f>
        <v>0</v>
      </c>
      <c r="AF96">
        <f t="shared" si="106"/>
        <v>0</v>
      </c>
      <c r="AG96">
        <f t="shared" si="80"/>
        <v>0</v>
      </c>
      <c r="AH96">
        <f t="shared" ref="AH96:AI98" si="107">(EW96)</f>
        <v>0</v>
      </c>
      <c r="AI96">
        <f t="shared" si="107"/>
        <v>0</v>
      </c>
      <c r="AJ96">
        <f t="shared" si="81"/>
        <v>0</v>
      </c>
      <c r="AK96">
        <v>57.09</v>
      </c>
      <c r="AL96">
        <v>57.09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106</v>
      </c>
      <c r="AU96">
        <v>54</v>
      </c>
      <c r="AV96">
        <v>1</v>
      </c>
      <c r="AW96">
        <v>1</v>
      </c>
      <c r="AZ96">
        <v>1</v>
      </c>
      <c r="BA96">
        <v>1</v>
      </c>
      <c r="BB96">
        <v>1</v>
      </c>
      <c r="BC96">
        <v>4.37</v>
      </c>
      <c r="BD96" t="s">
        <v>3</v>
      </c>
      <c r="BE96" t="s">
        <v>3</v>
      </c>
      <c r="BF96" t="s">
        <v>3</v>
      </c>
      <c r="BG96" t="s">
        <v>3</v>
      </c>
      <c r="BH96">
        <v>3</v>
      </c>
      <c r="BI96">
        <v>1</v>
      </c>
      <c r="BJ96" t="s">
        <v>215</v>
      </c>
      <c r="BM96">
        <v>10001</v>
      </c>
      <c r="BN96">
        <v>0</v>
      </c>
      <c r="BO96" t="s">
        <v>212</v>
      </c>
      <c r="BP96">
        <v>1</v>
      </c>
      <c r="BQ96">
        <v>2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 t="s">
        <v>3</v>
      </c>
      <c r="BZ96">
        <v>118</v>
      </c>
      <c r="CA96">
        <v>63</v>
      </c>
      <c r="CE96">
        <v>0</v>
      </c>
      <c r="CF96">
        <v>0</v>
      </c>
      <c r="CG96">
        <v>0</v>
      </c>
      <c r="CM96">
        <v>0</v>
      </c>
      <c r="CN96" t="s">
        <v>3</v>
      </c>
      <c r="CO96">
        <v>0</v>
      </c>
      <c r="CP96">
        <f t="shared" si="82"/>
        <v>0</v>
      </c>
      <c r="CQ96">
        <f t="shared" si="83"/>
        <v>249.48330000000001</v>
      </c>
      <c r="CR96">
        <f t="shared" si="84"/>
        <v>0</v>
      </c>
      <c r="CS96">
        <f t="shared" si="85"/>
        <v>0</v>
      </c>
      <c r="CT96">
        <f t="shared" si="86"/>
        <v>0</v>
      </c>
      <c r="CU96">
        <f t="shared" si="87"/>
        <v>0</v>
      </c>
      <c r="CV96">
        <f t="shared" si="88"/>
        <v>0</v>
      </c>
      <c r="CW96">
        <f t="shared" si="89"/>
        <v>0</v>
      </c>
      <c r="CX96">
        <f t="shared" si="90"/>
        <v>0</v>
      </c>
      <c r="CY96">
        <f t="shared" si="91"/>
        <v>0</v>
      </c>
      <c r="CZ96">
        <f t="shared" si="92"/>
        <v>0</v>
      </c>
      <c r="DC96" t="s">
        <v>3</v>
      </c>
      <c r="DD96" t="s">
        <v>3</v>
      </c>
      <c r="DE96" t="s">
        <v>3</v>
      </c>
      <c r="DF96" t="s">
        <v>3</v>
      </c>
      <c r="DG96" t="s">
        <v>3</v>
      </c>
      <c r="DH96" t="s">
        <v>3</v>
      </c>
      <c r="DI96" t="s">
        <v>3</v>
      </c>
      <c r="DJ96" t="s">
        <v>3</v>
      </c>
      <c r="DK96" t="s">
        <v>3</v>
      </c>
      <c r="DL96" t="s">
        <v>3</v>
      </c>
      <c r="DM96" t="s">
        <v>3</v>
      </c>
      <c r="DN96">
        <v>0</v>
      </c>
      <c r="DO96">
        <v>0</v>
      </c>
      <c r="DP96">
        <v>1</v>
      </c>
      <c r="DQ96">
        <v>1</v>
      </c>
      <c r="DU96">
        <v>1013</v>
      </c>
      <c r="DV96" t="s">
        <v>214</v>
      </c>
      <c r="DW96" t="s">
        <v>214</v>
      </c>
      <c r="DX96">
        <v>1</v>
      </c>
      <c r="EE96">
        <v>55981426</v>
      </c>
      <c r="EF96">
        <v>2</v>
      </c>
      <c r="EG96" t="s">
        <v>28</v>
      </c>
      <c r="EH96">
        <v>0</v>
      </c>
      <c r="EI96" t="s">
        <v>3</v>
      </c>
      <c r="EJ96">
        <v>1</v>
      </c>
      <c r="EK96">
        <v>10001</v>
      </c>
      <c r="EL96" t="s">
        <v>209</v>
      </c>
      <c r="EM96" t="s">
        <v>210</v>
      </c>
      <c r="EO96" t="s">
        <v>3</v>
      </c>
      <c r="EQ96">
        <v>0</v>
      </c>
      <c r="ER96">
        <v>57.09</v>
      </c>
      <c r="ES96">
        <v>57.09</v>
      </c>
      <c r="ET96">
        <v>0</v>
      </c>
      <c r="EU96">
        <v>0</v>
      </c>
      <c r="EV96">
        <v>0</v>
      </c>
      <c r="EW96">
        <v>0</v>
      </c>
      <c r="EX96">
        <v>0</v>
      </c>
      <c r="FQ96">
        <v>0</v>
      </c>
      <c r="FR96">
        <f t="shared" si="93"/>
        <v>0</v>
      </c>
      <c r="FS96">
        <v>0</v>
      </c>
      <c r="FT96" t="s">
        <v>31</v>
      </c>
      <c r="FU96" t="s">
        <v>32</v>
      </c>
      <c r="FX96">
        <v>106.2</v>
      </c>
      <c r="FY96">
        <v>53.55</v>
      </c>
      <c r="GA96" t="s">
        <v>3</v>
      </c>
      <c r="GD96">
        <v>1</v>
      </c>
      <c r="GF96">
        <v>36120626</v>
      </c>
      <c r="GG96">
        <v>2</v>
      </c>
      <c r="GH96">
        <v>1</v>
      </c>
      <c r="GI96">
        <v>2</v>
      </c>
      <c r="GJ96">
        <v>0</v>
      </c>
      <c r="GK96">
        <v>0</v>
      </c>
      <c r="GL96">
        <f t="shared" si="94"/>
        <v>0</v>
      </c>
      <c r="GM96">
        <f t="shared" si="95"/>
        <v>0</v>
      </c>
      <c r="GN96">
        <f t="shared" si="96"/>
        <v>0</v>
      </c>
      <c r="GO96">
        <f t="shared" si="97"/>
        <v>0</v>
      </c>
      <c r="GP96">
        <f t="shared" si="98"/>
        <v>0</v>
      </c>
      <c r="GR96">
        <v>0</v>
      </c>
      <c r="GS96">
        <v>3</v>
      </c>
      <c r="GT96">
        <v>0</v>
      </c>
      <c r="GU96" t="s">
        <v>3</v>
      </c>
      <c r="GV96">
        <f t="shared" si="99"/>
        <v>0</v>
      </c>
      <c r="GW96">
        <v>1</v>
      </c>
      <c r="GX96">
        <f t="shared" si="100"/>
        <v>0</v>
      </c>
      <c r="HA96">
        <v>0</v>
      </c>
      <c r="HB96">
        <v>0</v>
      </c>
      <c r="HC96">
        <f t="shared" si="101"/>
        <v>0</v>
      </c>
      <c r="IK96">
        <v>0</v>
      </c>
    </row>
    <row r="97" spans="1:245" x14ac:dyDescent="0.4">
      <c r="A97">
        <v>18</v>
      </c>
      <c r="B97">
        <v>1</v>
      </c>
      <c r="C97">
        <v>87</v>
      </c>
      <c r="E97" t="s">
        <v>229</v>
      </c>
      <c r="F97" t="s">
        <v>217</v>
      </c>
      <c r="G97" t="s">
        <v>218</v>
      </c>
      <c r="H97" t="s">
        <v>175</v>
      </c>
      <c r="I97">
        <f>I95*J97</f>
        <v>0.75297599999999998</v>
      </c>
      <c r="J97">
        <v>22.41</v>
      </c>
      <c r="O97">
        <f t="shared" si="67"/>
        <v>48.44</v>
      </c>
      <c r="P97">
        <f t="shared" si="68"/>
        <v>48.44</v>
      </c>
      <c r="Q97">
        <f t="shared" si="69"/>
        <v>0</v>
      </c>
      <c r="R97">
        <f t="shared" si="70"/>
        <v>0</v>
      </c>
      <c r="S97">
        <f t="shared" si="71"/>
        <v>0</v>
      </c>
      <c r="T97">
        <f t="shared" si="72"/>
        <v>0</v>
      </c>
      <c r="U97">
        <f t="shared" si="73"/>
        <v>0</v>
      </c>
      <c r="V97">
        <f t="shared" si="74"/>
        <v>0</v>
      </c>
      <c r="W97">
        <f t="shared" si="75"/>
        <v>0</v>
      </c>
      <c r="X97">
        <f t="shared" si="76"/>
        <v>0</v>
      </c>
      <c r="Y97">
        <f t="shared" si="77"/>
        <v>0</v>
      </c>
      <c r="AA97">
        <v>63957948</v>
      </c>
      <c r="AB97">
        <f t="shared" si="78"/>
        <v>10.26</v>
      </c>
      <c r="AC97">
        <f t="shared" si="79"/>
        <v>10.26</v>
      </c>
      <c r="AD97">
        <f>ROUND((((ET97)-(EU97))+AE97),6)</f>
        <v>0</v>
      </c>
      <c r="AE97">
        <f t="shared" si="106"/>
        <v>0</v>
      </c>
      <c r="AF97">
        <f t="shared" si="106"/>
        <v>0</v>
      </c>
      <c r="AG97">
        <f t="shared" si="80"/>
        <v>0</v>
      </c>
      <c r="AH97">
        <f t="shared" si="107"/>
        <v>0</v>
      </c>
      <c r="AI97">
        <f t="shared" si="107"/>
        <v>0</v>
      </c>
      <c r="AJ97">
        <f t="shared" si="81"/>
        <v>0</v>
      </c>
      <c r="AK97">
        <v>10.26</v>
      </c>
      <c r="AL97">
        <v>10.26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106</v>
      </c>
      <c r="AU97">
        <v>54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6.27</v>
      </c>
      <c r="BD97" t="s">
        <v>3</v>
      </c>
      <c r="BE97" t="s">
        <v>3</v>
      </c>
      <c r="BF97" t="s">
        <v>3</v>
      </c>
      <c r="BG97" t="s">
        <v>3</v>
      </c>
      <c r="BH97">
        <v>3</v>
      </c>
      <c r="BI97">
        <v>1</v>
      </c>
      <c r="BJ97" t="s">
        <v>219</v>
      </c>
      <c r="BM97">
        <v>10001</v>
      </c>
      <c r="BN97">
        <v>0</v>
      </c>
      <c r="BO97" t="s">
        <v>217</v>
      </c>
      <c r="BP97">
        <v>1</v>
      </c>
      <c r="BQ97">
        <v>2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3</v>
      </c>
      <c r="BZ97">
        <v>118</v>
      </c>
      <c r="CA97">
        <v>63</v>
      </c>
      <c r="CE97">
        <v>0</v>
      </c>
      <c r="CF97">
        <v>0</v>
      </c>
      <c r="CG97">
        <v>0</v>
      </c>
      <c r="CM97">
        <v>0</v>
      </c>
      <c r="CN97" t="s">
        <v>3</v>
      </c>
      <c r="CO97">
        <v>0</v>
      </c>
      <c r="CP97">
        <f t="shared" si="82"/>
        <v>48.44</v>
      </c>
      <c r="CQ97">
        <f t="shared" si="83"/>
        <v>64.330199999999991</v>
      </c>
      <c r="CR97">
        <f t="shared" si="84"/>
        <v>0</v>
      </c>
      <c r="CS97">
        <f t="shared" si="85"/>
        <v>0</v>
      </c>
      <c r="CT97">
        <f t="shared" si="86"/>
        <v>0</v>
      </c>
      <c r="CU97">
        <f t="shared" si="87"/>
        <v>0</v>
      </c>
      <c r="CV97">
        <f t="shared" si="88"/>
        <v>0</v>
      </c>
      <c r="CW97">
        <f t="shared" si="89"/>
        <v>0</v>
      </c>
      <c r="CX97">
        <f t="shared" si="90"/>
        <v>0</v>
      </c>
      <c r="CY97">
        <f t="shared" si="91"/>
        <v>0</v>
      </c>
      <c r="CZ97">
        <f t="shared" si="92"/>
        <v>0</v>
      </c>
      <c r="DC97" t="s">
        <v>3</v>
      </c>
      <c r="DD97" t="s">
        <v>3</v>
      </c>
      <c r="DE97" t="s">
        <v>3</v>
      </c>
      <c r="DF97" t="s">
        <v>3</v>
      </c>
      <c r="DG97" t="s">
        <v>3</v>
      </c>
      <c r="DH97" t="s">
        <v>3</v>
      </c>
      <c r="DI97" t="s">
        <v>3</v>
      </c>
      <c r="DJ97" t="s">
        <v>3</v>
      </c>
      <c r="DK97" t="s">
        <v>3</v>
      </c>
      <c r="DL97" t="s">
        <v>3</v>
      </c>
      <c r="DM97" t="s">
        <v>3</v>
      </c>
      <c r="DN97">
        <v>0</v>
      </c>
      <c r="DO97">
        <v>0</v>
      </c>
      <c r="DP97">
        <v>1</v>
      </c>
      <c r="DQ97">
        <v>1</v>
      </c>
      <c r="DU97">
        <v>1009</v>
      </c>
      <c r="DV97" t="s">
        <v>175</v>
      </c>
      <c r="DW97" t="s">
        <v>175</v>
      </c>
      <c r="DX97">
        <v>1</v>
      </c>
      <c r="EE97">
        <v>55981426</v>
      </c>
      <c r="EF97">
        <v>2</v>
      </c>
      <c r="EG97" t="s">
        <v>28</v>
      </c>
      <c r="EH97">
        <v>0</v>
      </c>
      <c r="EI97" t="s">
        <v>3</v>
      </c>
      <c r="EJ97">
        <v>1</v>
      </c>
      <c r="EK97">
        <v>10001</v>
      </c>
      <c r="EL97" t="s">
        <v>209</v>
      </c>
      <c r="EM97" t="s">
        <v>210</v>
      </c>
      <c r="EO97" t="s">
        <v>3</v>
      </c>
      <c r="EQ97">
        <v>0</v>
      </c>
      <c r="ER97">
        <v>10.26</v>
      </c>
      <c r="ES97">
        <v>10.26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93"/>
        <v>0</v>
      </c>
      <c r="FS97">
        <v>0</v>
      </c>
      <c r="FT97" t="s">
        <v>31</v>
      </c>
      <c r="FU97" t="s">
        <v>32</v>
      </c>
      <c r="FX97">
        <v>106.2</v>
      </c>
      <c r="FY97">
        <v>53.55</v>
      </c>
      <c r="GA97" t="s">
        <v>3</v>
      </c>
      <c r="GD97">
        <v>1</v>
      </c>
      <c r="GF97">
        <v>-434255036</v>
      </c>
      <c r="GG97">
        <v>2</v>
      </c>
      <c r="GH97">
        <v>1</v>
      </c>
      <c r="GI97">
        <v>2</v>
      </c>
      <c r="GJ97">
        <v>0</v>
      </c>
      <c r="GK97">
        <v>0</v>
      </c>
      <c r="GL97">
        <f t="shared" si="94"/>
        <v>0</v>
      </c>
      <c r="GM97">
        <f t="shared" si="95"/>
        <v>48.44</v>
      </c>
      <c r="GN97">
        <f t="shared" si="96"/>
        <v>48.44</v>
      </c>
      <c r="GO97">
        <f t="shared" si="97"/>
        <v>0</v>
      </c>
      <c r="GP97">
        <f t="shared" si="98"/>
        <v>0</v>
      </c>
      <c r="GR97">
        <v>0</v>
      </c>
      <c r="GS97">
        <v>3</v>
      </c>
      <c r="GT97">
        <v>0</v>
      </c>
      <c r="GU97" t="s">
        <v>3</v>
      </c>
      <c r="GV97">
        <f t="shared" si="99"/>
        <v>0</v>
      </c>
      <c r="GW97">
        <v>1</v>
      </c>
      <c r="GX97">
        <f t="shared" si="100"/>
        <v>0</v>
      </c>
      <c r="HA97">
        <v>0</v>
      </c>
      <c r="HB97">
        <v>0</v>
      </c>
      <c r="HC97">
        <f t="shared" si="101"/>
        <v>0</v>
      </c>
      <c r="IK97">
        <v>0</v>
      </c>
    </row>
    <row r="98" spans="1:245" x14ac:dyDescent="0.4">
      <c r="A98">
        <v>18</v>
      </c>
      <c r="B98">
        <v>1</v>
      </c>
      <c r="C98">
        <v>89</v>
      </c>
      <c r="E98" t="s">
        <v>230</v>
      </c>
      <c r="F98" t="s">
        <v>221</v>
      </c>
      <c r="G98" t="s">
        <v>222</v>
      </c>
      <c r="H98" t="s">
        <v>67</v>
      </c>
      <c r="I98">
        <f>I95*J98</f>
        <v>3.36</v>
      </c>
      <c r="J98">
        <v>100</v>
      </c>
      <c r="O98">
        <f t="shared" si="67"/>
        <v>32936.25</v>
      </c>
      <c r="P98">
        <f t="shared" si="68"/>
        <v>32936.25</v>
      </c>
      <c r="Q98">
        <f t="shared" si="69"/>
        <v>0</v>
      </c>
      <c r="R98">
        <f t="shared" si="70"/>
        <v>0</v>
      </c>
      <c r="S98">
        <f t="shared" si="71"/>
        <v>0</v>
      </c>
      <c r="T98">
        <f t="shared" si="72"/>
        <v>0</v>
      </c>
      <c r="U98">
        <f t="shared" si="73"/>
        <v>0</v>
      </c>
      <c r="V98">
        <f t="shared" si="74"/>
        <v>0</v>
      </c>
      <c r="W98">
        <f t="shared" si="75"/>
        <v>0</v>
      </c>
      <c r="X98">
        <f t="shared" si="76"/>
        <v>0</v>
      </c>
      <c r="Y98">
        <f t="shared" si="77"/>
        <v>0</v>
      </c>
      <c r="AA98">
        <v>63957948</v>
      </c>
      <c r="AB98">
        <f t="shared" si="78"/>
        <v>2426.35</v>
      </c>
      <c r="AC98">
        <f t="shared" si="79"/>
        <v>2426.35</v>
      </c>
      <c r="AD98">
        <f>ROUND((((ET98)-(EU98))+AE98),6)</f>
        <v>0</v>
      </c>
      <c r="AE98">
        <f t="shared" si="106"/>
        <v>0</v>
      </c>
      <c r="AF98">
        <f t="shared" si="106"/>
        <v>0</v>
      </c>
      <c r="AG98">
        <f t="shared" si="80"/>
        <v>0</v>
      </c>
      <c r="AH98">
        <f t="shared" si="107"/>
        <v>0</v>
      </c>
      <c r="AI98">
        <f t="shared" si="107"/>
        <v>0</v>
      </c>
      <c r="AJ98">
        <f t="shared" si="81"/>
        <v>0</v>
      </c>
      <c r="AK98">
        <v>2426.35</v>
      </c>
      <c r="AL98">
        <v>2426.35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106</v>
      </c>
      <c r="AU98">
        <v>54</v>
      </c>
      <c r="AV98">
        <v>1</v>
      </c>
      <c r="AW98">
        <v>1</v>
      </c>
      <c r="AZ98">
        <v>1</v>
      </c>
      <c r="BA98">
        <v>1</v>
      </c>
      <c r="BB98">
        <v>1</v>
      </c>
      <c r="BC98">
        <v>4.04</v>
      </c>
      <c r="BD98" t="s">
        <v>3</v>
      </c>
      <c r="BE98" t="s">
        <v>3</v>
      </c>
      <c r="BF98" t="s">
        <v>3</v>
      </c>
      <c r="BG98" t="s">
        <v>3</v>
      </c>
      <c r="BH98">
        <v>3</v>
      </c>
      <c r="BI98">
        <v>1</v>
      </c>
      <c r="BJ98" t="s">
        <v>223</v>
      </c>
      <c r="BM98">
        <v>10001</v>
      </c>
      <c r="BN98">
        <v>0</v>
      </c>
      <c r="BO98" t="s">
        <v>221</v>
      </c>
      <c r="BP98">
        <v>1</v>
      </c>
      <c r="BQ98">
        <v>2</v>
      </c>
      <c r="BR98">
        <v>0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Y98" t="s">
        <v>3</v>
      </c>
      <c r="BZ98">
        <v>118</v>
      </c>
      <c r="CA98">
        <v>63</v>
      </c>
      <c r="CE98">
        <v>0</v>
      </c>
      <c r="CF98">
        <v>0</v>
      </c>
      <c r="CG98">
        <v>0</v>
      </c>
      <c r="CM98">
        <v>0</v>
      </c>
      <c r="CN98" t="s">
        <v>3</v>
      </c>
      <c r="CO98">
        <v>0</v>
      </c>
      <c r="CP98">
        <f t="shared" si="82"/>
        <v>32936.25</v>
      </c>
      <c r="CQ98">
        <f t="shared" si="83"/>
        <v>9802.4539999999997</v>
      </c>
      <c r="CR98">
        <f t="shared" si="84"/>
        <v>0</v>
      </c>
      <c r="CS98">
        <f t="shared" si="85"/>
        <v>0</v>
      </c>
      <c r="CT98">
        <f t="shared" si="86"/>
        <v>0</v>
      </c>
      <c r="CU98">
        <f t="shared" si="87"/>
        <v>0</v>
      </c>
      <c r="CV98">
        <f t="shared" si="88"/>
        <v>0</v>
      </c>
      <c r="CW98">
        <f t="shared" si="89"/>
        <v>0</v>
      </c>
      <c r="CX98">
        <f t="shared" si="90"/>
        <v>0</v>
      </c>
      <c r="CY98">
        <f t="shared" si="91"/>
        <v>0</v>
      </c>
      <c r="CZ98">
        <f t="shared" si="92"/>
        <v>0</v>
      </c>
      <c r="DC98" t="s">
        <v>3</v>
      </c>
      <c r="DD98" t="s">
        <v>3</v>
      </c>
      <c r="DE98" t="s">
        <v>3</v>
      </c>
      <c r="DF98" t="s">
        <v>3</v>
      </c>
      <c r="DG98" t="s">
        <v>3</v>
      </c>
      <c r="DH98" t="s">
        <v>3</v>
      </c>
      <c r="DI98" t="s">
        <v>3</v>
      </c>
      <c r="DJ98" t="s">
        <v>3</v>
      </c>
      <c r="DK98" t="s">
        <v>3</v>
      </c>
      <c r="DL98" t="s">
        <v>3</v>
      </c>
      <c r="DM98" t="s">
        <v>3</v>
      </c>
      <c r="DN98">
        <v>0</v>
      </c>
      <c r="DO98">
        <v>0</v>
      </c>
      <c r="DP98">
        <v>1</v>
      </c>
      <c r="DQ98">
        <v>1</v>
      </c>
      <c r="DU98">
        <v>1005</v>
      </c>
      <c r="DV98" t="s">
        <v>67</v>
      </c>
      <c r="DW98" t="s">
        <v>67</v>
      </c>
      <c r="DX98">
        <v>1</v>
      </c>
      <c r="EE98">
        <v>55981426</v>
      </c>
      <c r="EF98">
        <v>2</v>
      </c>
      <c r="EG98" t="s">
        <v>28</v>
      </c>
      <c r="EH98">
        <v>0</v>
      </c>
      <c r="EI98" t="s">
        <v>3</v>
      </c>
      <c r="EJ98">
        <v>1</v>
      </c>
      <c r="EK98">
        <v>10001</v>
      </c>
      <c r="EL98" t="s">
        <v>209</v>
      </c>
      <c r="EM98" t="s">
        <v>210</v>
      </c>
      <c r="EO98" t="s">
        <v>3</v>
      </c>
      <c r="EQ98">
        <v>0</v>
      </c>
      <c r="ER98">
        <v>2426.35</v>
      </c>
      <c r="ES98">
        <v>2426.35</v>
      </c>
      <c r="ET98">
        <v>0</v>
      </c>
      <c r="EU98">
        <v>0</v>
      </c>
      <c r="EV98">
        <v>0</v>
      </c>
      <c r="EW98">
        <v>0</v>
      </c>
      <c r="EX98">
        <v>0</v>
      </c>
      <c r="FQ98">
        <v>0</v>
      </c>
      <c r="FR98">
        <f t="shared" si="93"/>
        <v>0</v>
      </c>
      <c r="FS98">
        <v>0</v>
      </c>
      <c r="FT98" t="s">
        <v>31</v>
      </c>
      <c r="FU98" t="s">
        <v>32</v>
      </c>
      <c r="FX98">
        <v>106.2</v>
      </c>
      <c r="FY98">
        <v>53.55</v>
      </c>
      <c r="GA98" t="s">
        <v>3</v>
      </c>
      <c r="GD98">
        <v>1</v>
      </c>
      <c r="GF98">
        <v>425018049</v>
      </c>
      <c r="GG98">
        <v>2</v>
      </c>
      <c r="GH98">
        <v>1</v>
      </c>
      <c r="GI98">
        <v>2</v>
      </c>
      <c r="GJ98">
        <v>0</v>
      </c>
      <c r="GK98">
        <v>0</v>
      </c>
      <c r="GL98">
        <f t="shared" si="94"/>
        <v>0</v>
      </c>
      <c r="GM98">
        <f t="shared" si="95"/>
        <v>32936.25</v>
      </c>
      <c r="GN98">
        <f t="shared" si="96"/>
        <v>32936.25</v>
      </c>
      <c r="GO98">
        <f t="shared" si="97"/>
        <v>0</v>
      </c>
      <c r="GP98">
        <f t="shared" si="98"/>
        <v>0</v>
      </c>
      <c r="GR98">
        <v>0</v>
      </c>
      <c r="GS98">
        <v>3</v>
      </c>
      <c r="GT98">
        <v>0</v>
      </c>
      <c r="GU98" t="s">
        <v>3</v>
      </c>
      <c r="GV98">
        <f t="shared" si="99"/>
        <v>0</v>
      </c>
      <c r="GW98">
        <v>1</v>
      </c>
      <c r="GX98">
        <f t="shared" si="100"/>
        <v>0</v>
      </c>
      <c r="HA98">
        <v>0</v>
      </c>
      <c r="HB98">
        <v>0</v>
      </c>
      <c r="HC98">
        <f t="shared" si="101"/>
        <v>0</v>
      </c>
      <c r="IK98">
        <v>0</v>
      </c>
    </row>
    <row r="99" spans="1:245" x14ac:dyDescent="0.4">
      <c r="A99">
        <v>17</v>
      </c>
      <c r="B99">
        <v>1</v>
      </c>
      <c r="C99">
        <f>ROW(SmtRes!A95)</f>
        <v>95</v>
      </c>
      <c r="D99">
        <f>ROW(EtalonRes!A102)</f>
        <v>102</v>
      </c>
      <c r="E99" t="s">
        <v>231</v>
      </c>
      <c r="F99" t="s">
        <v>232</v>
      </c>
      <c r="G99" t="s">
        <v>233</v>
      </c>
      <c r="H99" t="s">
        <v>54</v>
      </c>
      <c r="I99">
        <f>ROUND(((0.9+2.1*2)*2+(1.6+2.1*2)*2)/100,9)</f>
        <v>0.218</v>
      </c>
      <c r="J99">
        <v>0</v>
      </c>
      <c r="O99">
        <f t="shared" si="67"/>
        <v>557.91999999999996</v>
      </c>
      <c r="P99">
        <f t="shared" si="68"/>
        <v>14.94</v>
      </c>
      <c r="Q99">
        <f t="shared" si="69"/>
        <v>9.8000000000000007</v>
      </c>
      <c r="R99">
        <f t="shared" si="70"/>
        <v>4.17</v>
      </c>
      <c r="S99">
        <f t="shared" si="71"/>
        <v>533.17999999999995</v>
      </c>
      <c r="T99">
        <f t="shared" si="72"/>
        <v>0</v>
      </c>
      <c r="U99">
        <f t="shared" si="73"/>
        <v>2.3525688000000002</v>
      </c>
      <c r="V99">
        <f t="shared" si="74"/>
        <v>1.308E-2</v>
      </c>
      <c r="W99">
        <f t="shared" si="75"/>
        <v>0</v>
      </c>
      <c r="X99">
        <f t="shared" si="76"/>
        <v>569.59</v>
      </c>
      <c r="Y99">
        <f t="shared" si="77"/>
        <v>290.17</v>
      </c>
      <c r="AA99">
        <v>63957948</v>
      </c>
      <c r="AB99">
        <f t="shared" si="78"/>
        <v>100.61320000000001</v>
      </c>
      <c r="AC99">
        <f t="shared" si="79"/>
        <v>8.5</v>
      </c>
      <c r="AD99">
        <f>ROUND((((((ET99*1.25)*1.2))-(((EU99*1.25)*1.2)))+AE99),6)</f>
        <v>3.9449999999999998</v>
      </c>
      <c r="AE99">
        <f>ROUND((((EU99*1.25)*1.2)),6)</f>
        <v>0.69</v>
      </c>
      <c r="AF99">
        <f>ROUND((((EV99*1.15)*1.2)),6)</f>
        <v>88.168199999999999</v>
      </c>
      <c r="AG99">
        <f t="shared" si="80"/>
        <v>0</v>
      </c>
      <c r="AH99">
        <f>(((EW99*1.15)*1.2))</f>
        <v>10.791600000000001</v>
      </c>
      <c r="AI99">
        <f>(((EX99*1.25)*1.2))</f>
        <v>0.06</v>
      </c>
      <c r="AJ99">
        <f t="shared" si="81"/>
        <v>0</v>
      </c>
      <c r="AK99">
        <v>75.02</v>
      </c>
      <c r="AL99">
        <v>8.5</v>
      </c>
      <c r="AM99">
        <v>2.63</v>
      </c>
      <c r="AN99">
        <v>0.46</v>
      </c>
      <c r="AO99">
        <v>63.89</v>
      </c>
      <c r="AP99">
        <v>0</v>
      </c>
      <c r="AQ99">
        <v>7.82</v>
      </c>
      <c r="AR99">
        <v>0.04</v>
      </c>
      <c r="AS99">
        <v>0</v>
      </c>
      <c r="AT99">
        <v>106</v>
      </c>
      <c r="AU99">
        <v>54</v>
      </c>
      <c r="AV99">
        <v>1</v>
      </c>
      <c r="AW99">
        <v>1</v>
      </c>
      <c r="AZ99">
        <v>1</v>
      </c>
      <c r="BA99">
        <v>27.74</v>
      </c>
      <c r="BB99">
        <v>11.39</v>
      </c>
      <c r="BC99">
        <v>8.06</v>
      </c>
      <c r="BD99" t="s">
        <v>3</v>
      </c>
      <c r="BE99" t="s">
        <v>3</v>
      </c>
      <c r="BF99" t="s">
        <v>3</v>
      </c>
      <c r="BG99" t="s">
        <v>3</v>
      </c>
      <c r="BH99">
        <v>0</v>
      </c>
      <c r="BI99">
        <v>1</v>
      </c>
      <c r="BJ99" t="s">
        <v>234</v>
      </c>
      <c r="BM99">
        <v>10001</v>
      </c>
      <c r="BN99">
        <v>0</v>
      </c>
      <c r="BO99" t="s">
        <v>232</v>
      </c>
      <c r="BP99">
        <v>1</v>
      </c>
      <c r="BQ99">
        <v>2</v>
      </c>
      <c r="BR99">
        <v>0</v>
      </c>
      <c r="BS99">
        <v>27.74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3</v>
      </c>
      <c r="BZ99">
        <v>118</v>
      </c>
      <c r="CA99">
        <v>63</v>
      </c>
      <c r="CE99">
        <v>0</v>
      </c>
      <c r="CF99">
        <v>0</v>
      </c>
      <c r="CG99">
        <v>0</v>
      </c>
      <c r="CM99">
        <v>0</v>
      </c>
      <c r="CN99" t="s">
        <v>568</v>
      </c>
      <c r="CO99">
        <v>0</v>
      </c>
      <c r="CP99">
        <f t="shared" si="82"/>
        <v>557.91999999999996</v>
      </c>
      <c r="CQ99">
        <f t="shared" si="83"/>
        <v>68.510000000000005</v>
      </c>
      <c r="CR99">
        <f t="shared" si="84"/>
        <v>44.933550000000004</v>
      </c>
      <c r="CS99">
        <f t="shared" si="85"/>
        <v>19.140599999999999</v>
      </c>
      <c r="CT99">
        <f t="shared" si="86"/>
        <v>2445.7858679999999</v>
      </c>
      <c r="CU99">
        <f t="shared" si="87"/>
        <v>0</v>
      </c>
      <c r="CV99">
        <f t="shared" si="88"/>
        <v>10.791600000000001</v>
      </c>
      <c r="CW99">
        <f t="shared" si="89"/>
        <v>0.06</v>
      </c>
      <c r="CX99">
        <f t="shared" si="90"/>
        <v>0</v>
      </c>
      <c r="CY99">
        <f t="shared" si="91"/>
        <v>569.59099999999989</v>
      </c>
      <c r="CZ99">
        <f t="shared" si="92"/>
        <v>290.16899999999993</v>
      </c>
      <c r="DC99" t="s">
        <v>3</v>
      </c>
      <c r="DD99" t="s">
        <v>3</v>
      </c>
      <c r="DE99" t="s">
        <v>69</v>
      </c>
      <c r="DF99" t="s">
        <v>69</v>
      </c>
      <c r="DG99" t="s">
        <v>70</v>
      </c>
      <c r="DH99" t="s">
        <v>3</v>
      </c>
      <c r="DI99" t="s">
        <v>70</v>
      </c>
      <c r="DJ99" t="s">
        <v>69</v>
      </c>
      <c r="DK99" t="s">
        <v>3</v>
      </c>
      <c r="DL99" t="s">
        <v>3</v>
      </c>
      <c r="DM99" t="s">
        <v>3</v>
      </c>
      <c r="DN99">
        <v>0</v>
      </c>
      <c r="DO99">
        <v>0</v>
      </c>
      <c r="DP99">
        <v>1</v>
      </c>
      <c r="DQ99">
        <v>1</v>
      </c>
      <c r="DU99">
        <v>1003</v>
      </c>
      <c r="DV99" t="s">
        <v>54</v>
      </c>
      <c r="DW99" t="s">
        <v>54</v>
      </c>
      <c r="DX99">
        <v>100</v>
      </c>
      <c r="EE99">
        <v>55981426</v>
      </c>
      <c r="EF99">
        <v>2</v>
      </c>
      <c r="EG99" t="s">
        <v>28</v>
      </c>
      <c r="EH99">
        <v>0</v>
      </c>
      <c r="EI99" t="s">
        <v>3</v>
      </c>
      <c r="EJ99">
        <v>1</v>
      </c>
      <c r="EK99">
        <v>10001</v>
      </c>
      <c r="EL99" t="s">
        <v>209</v>
      </c>
      <c r="EM99" t="s">
        <v>210</v>
      </c>
      <c r="EO99" t="s">
        <v>73</v>
      </c>
      <c r="EQ99">
        <v>0</v>
      </c>
      <c r="ER99">
        <v>75.02</v>
      </c>
      <c r="ES99">
        <v>8.5</v>
      </c>
      <c r="ET99">
        <v>2.63</v>
      </c>
      <c r="EU99">
        <v>0.46</v>
      </c>
      <c r="EV99">
        <v>63.89</v>
      </c>
      <c r="EW99">
        <v>7.82</v>
      </c>
      <c r="EX99">
        <v>0.04</v>
      </c>
      <c r="EY99">
        <v>0</v>
      </c>
      <c r="FQ99">
        <v>0</v>
      </c>
      <c r="FR99">
        <f t="shared" si="93"/>
        <v>0</v>
      </c>
      <c r="FS99">
        <v>0</v>
      </c>
      <c r="FT99" t="s">
        <v>31</v>
      </c>
      <c r="FU99" t="s">
        <v>32</v>
      </c>
      <c r="FX99">
        <v>106.2</v>
      </c>
      <c r="FY99">
        <v>53.55</v>
      </c>
      <c r="GA99" t="s">
        <v>3</v>
      </c>
      <c r="GD99">
        <v>1</v>
      </c>
      <c r="GF99">
        <v>-971434034</v>
      </c>
      <c r="GG99">
        <v>2</v>
      </c>
      <c r="GH99">
        <v>1</v>
      </c>
      <c r="GI99">
        <v>2</v>
      </c>
      <c r="GJ99">
        <v>0</v>
      </c>
      <c r="GK99">
        <v>0</v>
      </c>
      <c r="GL99">
        <f t="shared" si="94"/>
        <v>0</v>
      </c>
      <c r="GM99">
        <f t="shared" si="95"/>
        <v>1417.68</v>
      </c>
      <c r="GN99">
        <f t="shared" si="96"/>
        <v>1417.68</v>
      </c>
      <c r="GO99">
        <f t="shared" si="97"/>
        <v>0</v>
      </c>
      <c r="GP99">
        <f t="shared" si="98"/>
        <v>0</v>
      </c>
      <c r="GR99">
        <v>0</v>
      </c>
      <c r="GS99">
        <v>3</v>
      </c>
      <c r="GT99">
        <v>0</v>
      </c>
      <c r="GU99" t="s">
        <v>3</v>
      </c>
      <c r="GV99">
        <f t="shared" si="99"/>
        <v>0</v>
      </c>
      <c r="GW99">
        <v>1</v>
      </c>
      <c r="GX99">
        <f t="shared" si="100"/>
        <v>0</v>
      </c>
      <c r="HA99">
        <v>0</v>
      </c>
      <c r="HB99">
        <v>0</v>
      </c>
      <c r="HC99">
        <f t="shared" si="101"/>
        <v>0</v>
      </c>
      <c r="IK99">
        <v>0</v>
      </c>
    </row>
    <row r="100" spans="1:245" x14ac:dyDescent="0.4">
      <c r="A100">
        <v>18</v>
      </c>
      <c r="B100">
        <v>1</v>
      </c>
      <c r="C100">
        <v>95</v>
      </c>
      <c r="E100" t="s">
        <v>235</v>
      </c>
      <c r="F100" t="s">
        <v>236</v>
      </c>
      <c r="G100" t="s">
        <v>237</v>
      </c>
      <c r="H100" t="s">
        <v>143</v>
      </c>
      <c r="I100">
        <f>I99*J100</f>
        <v>24.416</v>
      </c>
      <c r="J100">
        <v>112</v>
      </c>
      <c r="O100">
        <f t="shared" si="67"/>
        <v>2236.35</v>
      </c>
      <c r="P100">
        <f t="shared" si="68"/>
        <v>2236.35</v>
      </c>
      <c r="Q100">
        <f t="shared" si="69"/>
        <v>0</v>
      </c>
      <c r="R100">
        <f t="shared" si="70"/>
        <v>0</v>
      </c>
      <c r="S100">
        <f t="shared" si="71"/>
        <v>0</v>
      </c>
      <c r="T100">
        <f t="shared" si="72"/>
        <v>0</v>
      </c>
      <c r="U100">
        <f t="shared" si="73"/>
        <v>0</v>
      </c>
      <c r="V100">
        <f t="shared" si="74"/>
        <v>0</v>
      </c>
      <c r="W100">
        <f t="shared" si="75"/>
        <v>0</v>
      </c>
      <c r="X100">
        <f t="shared" si="76"/>
        <v>0</v>
      </c>
      <c r="Y100">
        <f t="shared" si="77"/>
        <v>0</v>
      </c>
      <c r="AA100">
        <v>63957948</v>
      </c>
      <c r="AB100">
        <f t="shared" si="78"/>
        <v>26.32</v>
      </c>
      <c r="AC100">
        <f t="shared" si="79"/>
        <v>26.32</v>
      </c>
      <c r="AD100">
        <f>ROUND((((ET100)-(EU100))+AE100),6)</f>
        <v>0</v>
      </c>
      <c r="AE100">
        <f>ROUND((EU100),6)</f>
        <v>0</v>
      </c>
      <c r="AF100">
        <f>ROUND((EV100),6)</f>
        <v>0</v>
      </c>
      <c r="AG100">
        <f t="shared" si="80"/>
        <v>0</v>
      </c>
      <c r="AH100">
        <f>(EW100)</f>
        <v>0</v>
      </c>
      <c r="AI100">
        <f>(EX100)</f>
        <v>0</v>
      </c>
      <c r="AJ100">
        <f t="shared" si="81"/>
        <v>0</v>
      </c>
      <c r="AK100">
        <v>26.32</v>
      </c>
      <c r="AL100">
        <v>26.32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106</v>
      </c>
      <c r="AU100">
        <v>54</v>
      </c>
      <c r="AV100">
        <v>1</v>
      </c>
      <c r="AW100">
        <v>1</v>
      </c>
      <c r="AZ100">
        <v>1</v>
      </c>
      <c r="BA100">
        <v>1</v>
      </c>
      <c r="BB100">
        <v>1</v>
      </c>
      <c r="BC100">
        <v>3.48</v>
      </c>
      <c r="BD100" t="s">
        <v>3</v>
      </c>
      <c r="BE100" t="s">
        <v>3</v>
      </c>
      <c r="BF100" t="s">
        <v>3</v>
      </c>
      <c r="BG100" t="s">
        <v>3</v>
      </c>
      <c r="BH100">
        <v>3</v>
      </c>
      <c r="BI100">
        <v>1</v>
      </c>
      <c r="BJ100" t="s">
        <v>238</v>
      </c>
      <c r="BM100">
        <v>10001</v>
      </c>
      <c r="BN100">
        <v>0</v>
      </c>
      <c r="BO100" t="s">
        <v>236</v>
      </c>
      <c r="BP100">
        <v>1</v>
      </c>
      <c r="BQ100">
        <v>2</v>
      </c>
      <c r="BR100">
        <v>0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Y100" t="s">
        <v>3</v>
      </c>
      <c r="BZ100">
        <v>118</v>
      </c>
      <c r="CA100">
        <v>63</v>
      </c>
      <c r="CE100">
        <v>0</v>
      </c>
      <c r="CF100">
        <v>0</v>
      </c>
      <c r="CG100">
        <v>0</v>
      </c>
      <c r="CM100">
        <v>0</v>
      </c>
      <c r="CN100" t="s">
        <v>3</v>
      </c>
      <c r="CO100">
        <v>0</v>
      </c>
      <c r="CP100">
        <f t="shared" si="82"/>
        <v>2236.35</v>
      </c>
      <c r="CQ100">
        <f t="shared" si="83"/>
        <v>91.593599999999995</v>
      </c>
      <c r="CR100">
        <f t="shared" si="84"/>
        <v>0</v>
      </c>
      <c r="CS100">
        <f t="shared" si="85"/>
        <v>0</v>
      </c>
      <c r="CT100">
        <f t="shared" si="86"/>
        <v>0</v>
      </c>
      <c r="CU100">
        <f t="shared" si="87"/>
        <v>0</v>
      </c>
      <c r="CV100">
        <f t="shared" si="88"/>
        <v>0</v>
      </c>
      <c r="CW100">
        <f t="shared" si="89"/>
        <v>0</v>
      </c>
      <c r="CX100">
        <f t="shared" si="90"/>
        <v>0</v>
      </c>
      <c r="CY100">
        <f t="shared" si="91"/>
        <v>0</v>
      </c>
      <c r="CZ100">
        <f t="shared" si="92"/>
        <v>0</v>
      </c>
      <c r="DC100" t="s">
        <v>3</v>
      </c>
      <c r="DD100" t="s">
        <v>3</v>
      </c>
      <c r="DE100" t="s">
        <v>3</v>
      </c>
      <c r="DF100" t="s">
        <v>3</v>
      </c>
      <c r="DG100" t="s">
        <v>3</v>
      </c>
      <c r="DH100" t="s">
        <v>3</v>
      </c>
      <c r="DI100" t="s">
        <v>3</v>
      </c>
      <c r="DJ100" t="s">
        <v>3</v>
      </c>
      <c r="DK100" t="s">
        <v>3</v>
      </c>
      <c r="DL100" t="s">
        <v>3</v>
      </c>
      <c r="DM100" t="s">
        <v>3</v>
      </c>
      <c r="DN100">
        <v>0</v>
      </c>
      <c r="DO100">
        <v>0</v>
      </c>
      <c r="DP100">
        <v>1</v>
      </c>
      <c r="DQ100">
        <v>1</v>
      </c>
      <c r="DU100">
        <v>1003</v>
      </c>
      <c r="DV100" t="s">
        <v>143</v>
      </c>
      <c r="DW100" t="s">
        <v>143</v>
      </c>
      <c r="DX100">
        <v>1</v>
      </c>
      <c r="EE100">
        <v>55981426</v>
      </c>
      <c r="EF100">
        <v>2</v>
      </c>
      <c r="EG100" t="s">
        <v>28</v>
      </c>
      <c r="EH100">
        <v>0</v>
      </c>
      <c r="EI100" t="s">
        <v>3</v>
      </c>
      <c r="EJ100">
        <v>1</v>
      </c>
      <c r="EK100">
        <v>10001</v>
      </c>
      <c r="EL100" t="s">
        <v>209</v>
      </c>
      <c r="EM100" t="s">
        <v>210</v>
      </c>
      <c r="EO100" t="s">
        <v>3</v>
      </c>
      <c r="EQ100">
        <v>0</v>
      </c>
      <c r="ER100">
        <v>26.32</v>
      </c>
      <c r="ES100">
        <v>26.32</v>
      </c>
      <c r="ET100">
        <v>0</v>
      </c>
      <c r="EU100">
        <v>0</v>
      </c>
      <c r="EV100">
        <v>0</v>
      </c>
      <c r="EW100">
        <v>0</v>
      </c>
      <c r="EX100">
        <v>0</v>
      </c>
      <c r="FQ100">
        <v>0</v>
      </c>
      <c r="FR100">
        <f t="shared" si="93"/>
        <v>0</v>
      </c>
      <c r="FS100">
        <v>0</v>
      </c>
      <c r="FT100" t="s">
        <v>31</v>
      </c>
      <c r="FU100" t="s">
        <v>32</v>
      </c>
      <c r="FX100">
        <v>106.2</v>
      </c>
      <c r="FY100">
        <v>53.55</v>
      </c>
      <c r="GA100" t="s">
        <v>3</v>
      </c>
      <c r="GD100">
        <v>1</v>
      </c>
      <c r="GF100">
        <v>1076639794</v>
      </c>
      <c r="GG100">
        <v>2</v>
      </c>
      <c r="GH100">
        <v>1</v>
      </c>
      <c r="GI100">
        <v>2</v>
      </c>
      <c r="GJ100">
        <v>0</v>
      </c>
      <c r="GK100">
        <v>0</v>
      </c>
      <c r="GL100">
        <f t="shared" si="94"/>
        <v>0</v>
      </c>
      <c r="GM100">
        <f t="shared" si="95"/>
        <v>2236.35</v>
      </c>
      <c r="GN100">
        <f t="shared" si="96"/>
        <v>2236.35</v>
      </c>
      <c r="GO100">
        <f t="shared" si="97"/>
        <v>0</v>
      </c>
      <c r="GP100">
        <f t="shared" si="98"/>
        <v>0</v>
      </c>
      <c r="GR100">
        <v>0</v>
      </c>
      <c r="GS100">
        <v>3</v>
      </c>
      <c r="GT100">
        <v>0</v>
      </c>
      <c r="GU100" t="s">
        <v>3</v>
      </c>
      <c r="GV100">
        <f t="shared" si="99"/>
        <v>0</v>
      </c>
      <c r="GW100">
        <v>1</v>
      </c>
      <c r="GX100">
        <f t="shared" si="100"/>
        <v>0</v>
      </c>
      <c r="HA100">
        <v>0</v>
      </c>
      <c r="HB100">
        <v>0</v>
      </c>
      <c r="HC100">
        <f t="shared" si="101"/>
        <v>0</v>
      </c>
      <c r="IK100">
        <v>0</v>
      </c>
    </row>
    <row r="101" spans="1:245" x14ac:dyDescent="0.4">
      <c r="A101">
        <v>17</v>
      </c>
      <c r="B101">
        <v>1</v>
      </c>
      <c r="C101">
        <f>ROW(SmtRes!A110)</f>
        <v>110</v>
      </c>
      <c r="D101">
        <f>ROW(EtalonRes!A114)</f>
        <v>114</v>
      </c>
      <c r="E101" t="s">
        <v>239</v>
      </c>
      <c r="F101" t="s">
        <v>240</v>
      </c>
      <c r="G101" t="s">
        <v>241</v>
      </c>
      <c r="H101" t="s">
        <v>242</v>
      </c>
      <c r="I101">
        <f>ROUND((1)/10,9)</f>
        <v>0.1</v>
      </c>
      <c r="J101">
        <v>0</v>
      </c>
      <c r="O101">
        <f t="shared" si="67"/>
        <v>855.14</v>
      </c>
      <c r="P101">
        <f t="shared" si="68"/>
        <v>25.02</v>
      </c>
      <c r="Q101">
        <f t="shared" si="69"/>
        <v>32.840000000000003</v>
      </c>
      <c r="R101">
        <f t="shared" si="70"/>
        <v>17.93</v>
      </c>
      <c r="S101">
        <f t="shared" si="71"/>
        <v>797.28</v>
      </c>
      <c r="T101">
        <f t="shared" si="72"/>
        <v>0</v>
      </c>
      <c r="U101">
        <f t="shared" si="73"/>
        <v>2.9876999999999998</v>
      </c>
      <c r="V101">
        <f t="shared" si="74"/>
        <v>5.2500000000000005E-2</v>
      </c>
      <c r="W101">
        <f t="shared" si="75"/>
        <v>0</v>
      </c>
      <c r="X101">
        <f t="shared" si="76"/>
        <v>937.49</v>
      </c>
      <c r="Y101">
        <f t="shared" si="77"/>
        <v>578.79999999999995</v>
      </c>
      <c r="AA101">
        <v>63957948</v>
      </c>
      <c r="AB101">
        <f t="shared" si="78"/>
        <v>357.38260000000002</v>
      </c>
      <c r="AC101">
        <f t="shared" si="79"/>
        <v>42.19</v>
      </c>
      <c r="AD101">
        <f>ROUND((((((ET101*1.25)*1.2))-(((EU101*1.25)*1.2)))+AE101),6)</f>
        <v>27.78</v>
      </c>
      <c r="AE101">
        <f>ROUND((((EU101*1.25)*1.2)),6)</f>
        <v>6.4649999999999999</v>
      </c>
      <c r="AF101">
        <f>ROUND((((EV101*1.15)*1.2)),6)</f>
        <v>287.4126</v>
      </c>
      <c r="AG101">
        <f t="shared" si="80"/>
        <v>0</v>
      </c>
      <c r="AH101">
        <f>(((EW101*1.15)*1.2))</f>
        <v>29.876999999999995</v>
      </c>
      <c r="AI101">
        <f>(((EX101*1.25)*1.2))</f>
        <v>0.52500000000000002</v>
      </c>
      <c r="AJ101">
        <f t="shared" si="81"/>
        <v>0</v>
      </c>
      <c r="AK101">
        <v>268.98</v>
      </c>
      <c r="AL101">
        <v>42.19</v>
      </c>
      <c r="AM101">
        <v>18.52</v>
      </c>
      <c r="AN101">
        <v>4.3099999999999996</v>
      </c>
      <c r="AO101">
        <v>208.27</v>
      </c>
      <c r="AP101">
        <v>0</v>
      </c>
      <c r="AQ101">
        <v>21.65</v>
      </c>
      <c r="AR101">
        <v>0.35</v>
      </c>
      <c r="AS101">
        <v>0</v>
      </c>
      <c r="AT101">
        <v>115</v>
      </c>
      <c r="AU101">
        <v>71</v>
      </c>
      <c r="AV101">
        <v>1</v>
      </c>
      <c r="AW101">
        <v>1</v>
      </c>
      <c r="AZ101">
        <v>1</v>
      </c>
      <c r="BA101">
        <v>27.74</v>
      </c>
      <c r="BB101">
        <v>11.82</v>
      </c>
      <c r="BC101">
        <v>5.93</v>
      </c>
      <c r="BD101" t="s">
        <v>3</v>
      </c>
      <c r="BE101" t="s">
        <v>3</v>
      </c>
      <c r="BF101" t="s">
        <v>3</v>
      </c>
      <c r="BG101" t="s">
        <v>3</v>
      </c>
      <c r="BH101">
        <v>0</v>
      </c>
      <c r="BI101">
        <v>1</v>
      </c>
      <c r="BJ101" t="s">
        <v>243</v>
      </c>
      <c r="BM101">
        <v>17001</v>
      </c>
      <c r="BN101">
        <v>0</v>
      </c>
      <c r="BO101" t="s">
        <v>240</v>
      </c>
      <c r="BP101">
        <v>1</v>
      </c>
      <c r="BQ101">
        <v>2</v>
      </c>
      <c r="BR101">
        <v>0</v>
      </c>
      <c r="BS101">
        <v>27.74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3</v>
      </c>
      <c r="BZ101">
        <v>128</v>
      </c>
      <c r="CA101">
        <v>83</v>
      </c>
      <c r="CE101">
        <v>0</v>
      </c>
      <c r="CF101">
        <v>0</v>
      </c>
      <c r="CG101">
        <v>0</v>
      </c>
      <c r="CM101">
        <v>0</v>
      </c>
      <c r="CN101" t="s">
        <v>568</v>
      </c>
      <c r="CO101">
        <v>0</v>
      </c>
      <c r="CP101">
        <f t="shared" si="82"/>
        <v>855.14</v>
      </c>
      <c r="CQ101">
        <f t="shared" si="83"/>
        <v>250.18669999999997</v>
      </c>
      <c r="CR101">
        <f t="shared" si="84"/>
        <v>328.3596</v>
      </c>
      <c r="CS101">
        <f t="shared" si="85"/>
        <v>179.33909999999997</v>
      </c>
      <c r="CT101">
        <f t="shared" si="86"/>
        <v>7972.8255239999999</v>
      </c>
      <c r="CU101">
        <f t="shared" si="87"/>
        <v>0</v>
      </c>
      <c r="CV101">
        <f t="shared" si="88"/>
        <v>29.876999999999995</v>
      </c>
      <c r="CW101">
        <f t="shared" si="89"/>
        <v>0.52500000000000002</v>
      </c>
      <c r="CX101">
        <f t="shared" si="90"/>
        <v>0</v>
      </c>
      <c r="CY101">
        <f t="shared" si="91"/>
        <v>937.49149999999997</v>
      </c>
      <c r="CZ101">
        <f t="shared" si="92"/>
        <v>578.79909999999995</v>
      </c>
      <c r="DC101" t="s">
        <v>3</v>
      </c>
      <c r="DD101" t="s">
        <v>3</v>
      </c>
      <c r="DE101" t="s">
        <v>69</v>
      </c>
      <c r="DF101" t="s">
        <v>69</v>
      </c>
      <c r="DG101" t="s">
        <v>70</v>
      </c>
      <c r="DH101" t="s">
        <v>3</v>
      </c>
      <c r="DI101" t="s">
        <v>70</v>
      </c>
      <c r="DJ101" t="s">
        <v>69</v>
      </c>
      <c r="DK101" t="s">
        <v>3</v>
      </c>
      <c r="DL101" t="s">
        <v>3</v>
      </c>
      <c r="DM101" t="s">
        <v>3</v>
      </c>
      <c r="DN101">
        <v>0</v>
      </c>
      <c r="DO101">
        <v>0</v>
      </c>
      <c r="DP101">
        <v>1</v>
      </c>
      <c r="DQ101">
        <v>1</v>
      </c>
      <c r="DU101">
        <v>1013</v>
      </c>
      <c r="DV101" t="s">
        <v>242</v>
      </c>
      <c r="DW101" t="s">
        <v>242</v>
      </c>
      <c r="DX101">
        <v>1</v>
      </c>
      <c r="EE101">
        <v>55981451</v>
      </c>
      <c r="EF101">
        <v>2</v>
      </c>
      <c r="EG101" t="s">
        <v>28</v>
      </c>
      <c r="EH101">
        <v>0</v>
      </c>
      <c r="EI101" t="s">
        <v>3</v>
      </c>
      <c r="EJ101">
        <v>1</v>
      </c>
      <c r="EK101">
        <v>17001</v>
      </c>
      <c r="EL101" t="s">
        <v>244</v>
      </c>
      <c r="EM101" t="s">
        <v>245</v>
      </c>
      <c r="EO101" t="s">
        <v>73</v>
      </c>
      <c r="EQ101">
        <v>0</v>
      </c>
      <c r="ER101">
        <v>268.98</v>
      </c>
      <c r="ES101">
        <v>42.19</v>
      </c>
      <c r="ET101">
        <v>18.52</v>
      </c>
      <c r="EU101">
        <v>4.3099999999999996</v>
      </c>
      <c r="EV101">
        <v>208.27</v>
      </c>
      <c r="EW101">
        <v>21.65</v>
      </c>
      <c r="EX101">
        <v>0.35</v>
      </c>
      <c r="EY101">
        <v>0</v>
      </c>
      <c r="FQ101">
        <v>0</v>
      </c>
      <c r="FR101">
        <f t="shared" si="93"/>
        <v>0</v>
      </c>
      <c r="FS101">
        <v>0</v>
      </c>
      <c r="FT101" t="s">
        <v>31</v>
      </c>
      <c r="FU101" t="s">
        <v>32</v>
      </c>
      <c r="FX101">
        <v>115.2</v>
      </c>
      <c r="FY101">
        <v>70.55</v>
      </c>
      <c r="GA101" t="s">
        <v>3</v>
      </c>
      <c r="GD101">
        <v>1</v>
      </c>
      <c r="GF101">
        <v>-1272156335</v>
      </c>
      <c r="GG101">
        <v>2</v>
      </c>
      <c r="GH101">
        <v>1</v>
      </c>
      <c r="GI101">
        <v>2</v>
      </c>
      <c r="GJ101">
        <v>0</v>
      </c>
      <c r="GK101">
        <v>0</v>
      </c>
      <c r="GL101">
        <f t="shared" si="94"/>
        <v>0</v>
      </c>
      <c r="GM101">
        <f t="shared" si="95"/>
        <v>2371.4299999999998</v>
      </c>
      <c r="GN101">
        <f t="shared" si="96"/>
        <v>2371.4299999999998</v>
      </c>
      <c r="GO101">
        <f t="shared" si="97"/>
        <v>0</v>
      </c>
      <c r="GP101">
        <f t="shared" si="98"/>
        <v>0</v>
      </c>
      <c r="GR101">
        <v>0</v>
      </c>
      <c r="GS101">
        <v>3</v>
      </c>
      <c r="GT101">
        <v>0</v>
      </c>
      <c r="GU101" t="s">
        <v>3</v>
      </c>
      <c r="GV101">
        <f t="shared" si="99"/>
        <v>0</v>
      </c>
      <c r="GW101">
        <v>1</v>
      </c>
      <c r="GX101">
        <f t="shared" si="100"/>
        <v>0</v>
      </c>
      <c r="HA101">
        <v>0</v>
      </c>
      <c r="HB101">
        <v>0</v>
      </c>
      <c r="HC101">
        <f t="shared" si="101"/>
        <v>0</v>
      </c>
      <c r="IK101">
        <v>0</v>
      </c>
    </row>
    <row r="102" spans="1:245" x14ac:dyDescent="0.4">
      <c r="A102">
        <v>18</v>
      </c>
      <c r="B102">
        <v>1</v>
      </c>
      <c r="C102">
        <v>101</v>
      </c>
      <c r="E102" t="s">
        <v>246</v>
      </c>
      <c r="F102" t="s">
        <v>247</v>
      </c>
      <c r="G102" t="s">
        <v>248</v>
      </c>
      <c r="H102" t="s">
        <v>249</v>
      </c>
      <c r="I102">
        <f>I101*J102</f>
        <v>4.0000000000000001E-3</v>
      </c>
      <c r="J102">
        <v>0.04</v>
      </c>
      <c r="O102">
        <f t="shared" si="67"/>
        <v>3.67</v>
      </c>
      <c r="P102">
        <f t="shared" si="68"/>
        <v>3.67</v>
      </c>
      <c r="Q102">
        <f t="shared" si="69"/>
        <v>0</v>
      </c>
      <c r="R102">
        <f t="shared" si="70"/>
        <v>0</v>
      </c>
      <c r="S102">
        <f t="shared" si="71"/>
        <v>0</v>
      </c>
      <c r="T102">
        <f t="shared" si="72"/>
        <v>0</v>
      </c>
      <c r="U102">
        <f t="shared" si="73"/>
        <v>0</v>
      </c>
      <c r="V102">
        <f t="shared" si="74"/>
        <v>0</v>
      </c>
      <c r="W102">
        <f t="shared" si="75"/>
        <v>0</v>
      </c>
      <c r="X102">
        <f t="shared" si="76"/>
        <v>0</v>
      </c>
      <c r="Y102">
        <f t="shared" si="77"/>
        <v>0</v>
      </c>
      <c r="AA102">
        <v>63957948</v>
      </c>
      <c r="AB102">
        <f t="shared" si="78"/>
        <v>180</v>
      </c>
      <c r="AC102">
        <f t="shared" si="79"/>
        <v>180</v>
      </c>
      <c r="AD102">
        <f t="shared" ref="AD102:AD108" si="108">ROUND((((ET102)-(EU102))+AE102),6)</f>
        <v>0</v>
      </c>
      <c r="AE102">
        <f t="shared" ref="AE102:AF108" si="109">ROUND((EU102),6)</f>
        <v>0</v>
      </c>
      <c r="AF102">
        <f t="shared" si="109"/>
        <v>0</v>
      </c>
      <c r="AG102">
        <f t="shared" si="80"/>
        <v>0</v>
      </c>
      <c r="AH102">
        <f t="shared" ref="AH102:AI108" si="110">(EW102)</f>
        <v>0</v>
      </c>
      <c r="AI102">
        <f t="shared" si="110"/>
        <v>0</v>
      </c>
      <c r="AJ102">
        <f t="shared" si="81"/>
        <v>0</v>
      </c>
      <c r="AK102">
        <v>180</v>
      </c>
      <c r="AL102">
        <v>180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115</v>
      </c>
      <c r="AU102">
        <v>71</v>
      </c>
      <c r="AV102">
        <v>1</v>
      </c>
      <c r="AW102">
        <v>1</v>
      </c>
      <c r="AZ102">
        <v>1</v>
      </c>
      <c r="BA102">
        <v>1</v>
      </c>
      <c r="BB102">
        <v>1</v>
      </c>
      <c r="BC102">
        <v>5.0999999999999996</v>
      </c>
      <c r="BD102" t="s">
        <v>3</v>
      </c>
      <c r="BE102" t="s">
        <v>3</v>
      </c>
      <c r="BF102" t="s">
        <v>3</v>
      </c>
      <c r="BG102" t="s">
        <v>3</v>
      </c>
      <c r="BH102">
        <v>3</v>
      </c>
      <c r="BI102">
        <v>1</v>
      </c>
      <c r="BJ102" t="s">
        <v>250</v>
      </c>
      <c r="BM102">
        <v>17001</v>
      </c>
      <c r="BN102">
        <v>0</v>
      </c>
      <c r="BO102" t="s">
        <v>247</v>
      </c>
      <c r="BP102">
        <v>1</v>
      </c>
      <c r="BQ102">
        <v>2</v>
      </c>
      <c r="BR102">
        <v>0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Y102" t="s">
        <v>3</v>
      </c>
      <c r="BZ102">
        <v>128</v>
      </c>
      <c r="CA102">
        <v>83</v>
      </c>
      <c r="CE102">
        <v>0</v>
      </c>
      <c r="CF102">
        <v>0</v>
      </c>
      <c r="CG102">
        <v>0</v>
      </c>
      <c r="CM102">
        <v>0</v>
      </c>
      <c r="CN102" t="s">
        <v>3</v>
      </c>
      <c r="CO102">
        <v>0</v>
      </c>
      <c r="CP102">
        <f t="shared" si="82"/>
        <v>3.67</v>
      </c>
      <c r="CQ102">
        <f t="shared" si="83"/>
        <v>917.99999999999989</v>
      </c>
      <c r="CR102">
        <f t="shared" si="84"/>
        <v>0</v>
      </c>
      <c r="CS102">
        <f t="shared" si="85"/>
        <v>0</v>
      </c>
      <c r="CT102">
        <f t="shared" si="86"/>
        <v>0</v>
      </c>
      <c r="CU102">
        <f t="shared" si="87"/>
        <v>0</v>
      </c>
      <c r="CV102">
        <f t="shared" si="88"/>
        <v>0</v>
      </c>
      <c r="CW102">
        <f t="shared" si="89"/>
        <v>0</v>
      </c>
      <c r="CX102">
        <f t="shared" si="90"/>
        <v>0</v>
      </c>
      <c r="CY102">
        <f t="shared" si="91"/>
        <v>0</v>
      </c>
      <c r="CZ102">
        <f t="shared" si="92"/>
        <v>0</v>
      </c>
      <c r="DC102" t="s">
        <v>3</v>
      </c>
      <c r="DD102" t="s">
        <v>3</v>
      </c>
      <c r="DE102" t="s">
        <v>3</v>
      </c>
      <c r="DF102" t="s">
        <v>3</v>
      </c>
      <c r="DG102" t="s">
        <v>3</v>
      </c>
      <c r="DH102" t="s">
        <v>3</v>
      </c>
      <c r="DI102" t="s">
        <v>3</v>
      </c>
      <c r="DJ102" t="s">
        <v>3</v>
      </c>
      <c r="DK102" t="s">
        <v>3</v>
      </c>
      <c r="DL102" t="s">
        <v>3</v>
      </c>
      <c r="DM102" t="s">
        <v>3</v>
      </c>
      <c r="DN102">
        <v>0</v>
      </c>
      <c r="DO102">
        <v>0</v>
      </c>
      <c r="DP102">
        <v>1</v>
      </c>
      <c r="DQ102">
        <v>1</v>
      </c>
      <c r="DU102">
        <v>1010</v>
      </c>
      <c r="DV102" t="s">
        <v>249</v>
      </c>
      <c r="DW102" t="s">
        <v>249</v>
      </c>
      <c r="DX102">
        <v>1000</v>
      </c>
      <c r="EE102">
        <v>55981451</v>
      </c>
      <c r="EF102">
        <v>2</v>
      </c>
      <c r="EG102" t="s">
        <v>28</v>
      </c>
      <c r="EH102">
        <v>0</v>
      </c>
      <c r="EI102" t="s">
        <v>3</v>
      </c>
      <c r="EJ102">
        <v>1</v>
      </c>
      <c r="EK102">
        <v>17001</v>
      </c>
      <c r="EL102" t="s">
        <v>244</v>
      </c>
      <c r="EM102" t="s">
        <v>245</v>
      </c>
      <c r="EO102" t="s">
        <v>3</v>
      </c>
      <c r="EQ102">
        <v>0</v>
      </c>
      <c r="ER102">
        <v>180</v>
      </c>
      <c r="ES102">
        <v>180</v>
      </c>
      <c r="ET102">
        <v>0</v>
      </c>
      <c r="EU102">
        <v>0</v>
      </c>
      <c r="EV102">
        <v>0</v>
      </c>
      <c r="EW102">
        <v>0</v>
      </c>
      <c r="EX102">
        <v>0</v>
      </c>
      <c r="FQ102">
        <v>0</v>
      </c>
      <c r="FR102">
        <f t="shared" si="93"/>
        <v>0</v>
      </c>
      <c r="FS102">
        <v>0</v>
      </c>
      <c r="FT102" t="s">
        <v>31</v>
      </c>
      <c r="FU102" t="s">
        <v>32</v>
      </c>
      <c r="FX102">
        <v>115.2</v>
      </c>
      <c r="FY102">
        <v>70.55</v>
      </c>
      <c r="GA102" t="s">
        <v>3</v>
      </c>
      <c r="GD102">
        <v>1</v>
      </c>
      <c r="GF102">
        <v>-109675467</v>
      </c>
      <c r="GG102">
        <v>2</v>
      </c>
      <c r="GH102">
        <v>1</v>
      </c>
      <c r="GI102">
        <v>2</v>
      </c>
      <c r="GJ102">
        <v>0</v>
      </c>
      <c r="GK102">
        <v>0</v>
      </c>
      <c r="GL102">
        <f t="shared" si="94"/>
        <v>0</v>
      </c>
      <c r="GM102">
        <f t="shared" si="95"/>
        <v>3.67</v>
      </c>
      <c r="GN102">
        <f t="shared" si="96"/>
        <v>3.67</v>
      </c>
      <c r="GO102">
        <f t="shared" si="97"/>
        <v>0</v>
      </c>
      <c r="GP102">
        <f t="shared" si="98"/>
        <v>0</v>
      </c>
      <c r="GR102">
        <v>0</v>
      </c>
      <c r="GS102">
        <v>3</v>
      </c>
      <c r="GT102">
        <v>0</v>
      </c>
      <c r="GU102" t="s">
        <v>3</v>
      </c>
      <c r="GV102">
        <f t="shared" si="99"/>
        <v>0</v>
      </c>
      <c r="GW102">
        <v>1</v>
      </c>
      <c r="GX102">
        <f t="shared" si="100"/>
        <v>0</v>
      </c>
      <c r="HA102">
        <v>0</v>
      </c>
      <c r="HB102">
        <v>0</v>
      </c>
      <c r="HC102">
        <f t="shared" si="101"/>
        <v>0</v>
      </c>
      <c r="IK102">
        <v>0</v>
      </c>
    </row>
    <row r="103" spans="1:245" x14ac:dyDescent="0.4">
      <c r="A103">
        <v>18</v>
      </c>
      <c r="B103">
        <v>1</v>
      </c>
      <c r="C103">
        <v>102</v>
      </c>
      <c r="E103" t="s">
        <v>251</v>
      </c>
      <c r="F103" t="s">
        <v>252</v>
      </c>
      <c r="G103" t="s">
        <v>253</v>
      </c>
      <c r="H103" t="s">
        <v>175</v>
      </c>
      <c r="I103">
        <f>I101*J103</f>
        <v>7.0000000000000007E-2</v>
      </c>
      <c r="J103">
        <v>0.70000000000000007</v>
      </c>
      <c r="O103">
        <f t="shared" si="67"/>
        <v>83.5</v>
      </c>
      <c r="P103">
        <f t="shared" si="68"/>
        <v>83.5</v>
      </c>
      <c r="Q103">
        <f t="shared" si="69"/>
        <v>0</v>
      </c>
      <c r="R103">
        <f t="shared" si="70"/>
        <v>0</v>
      </c>
      <c r="S103">
        <f t="shared" si="71"/>
        <v>0</v>
      </c>
      <c r="T103">
        <f t="shared" si="72"/>
        <v>0</v>
      </c>
      <c r="U103">
        <f t="shared" si="73"/>
        <v>0</v>
      </c>
      <c r="V103">
        <f t="shared" si="74"/>
        <v>0</v>
      </c>
      <c r="W103">
        <f t="shared" si="75"/>
        <v>0</v>
      </c>
      <c r="X103">
        <f t="shared" si="76"/>
        <v>0</v>
      </c>
      <c r="Y103">
        <f t="shared" si="77"/>
        <v>0</v>
      </c>
      <c r="AA103">
        <v>63957948</v>
      </c>
      <c r="AB103">
        <f t="shared" si="78"/>
        <v>140.01</v>
      </c>
      <c r="AC103">
        <f t="shared" si="79"/>
        <v>140.01</v>
      </c>
      <c r="AD103">
        <f t="shared" si="108"/>
        <v>0</v>
      </c>
      <c r="AE103">
        <f t="shared" si="109"/>
        <v>0</v>
      </c>
      <c r="AF103">
        <f t="shared" si="109"/>
        <v>0</v>
      </c>
      <c r="AG103">
        <f t="shared" si="80"/>
        <v>0</v>
      </c>
      <c r="AH103">
        <f t="shared" si="110"/>
        <v>0</v>
      </c>
      <c r="AI103">
        <f t="shared" si="110"/>
        <v>0</v>
      </c>
      <c r="AJ103">
        <f t="shared" si="81"/>
        <v>0</v>
      </c>
      <c r="AK103">
        <v>140.01</v>
      </c>
      <c r="AL103">
        <v>140.01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115</v>
      </c>
      <c r="AU103">
        <v>71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v>8.52</v>
      </c>
      <c r="BD103" t="s">
        <v>3</v>
      </c>
      <c r="BE103" t="s">
        <v>3</v>
      </c>
      <c r="BF103" t="s">
        <v>3</v>
      </c>
      <c r="BG103" t="s">
        <v>3</v>
      </c>
      <c r="BH103">
        <v>3</v>
      </c>
      <c r="BI103">
        <v>1</v>
      </c>
      <c r="BJ103" t="s">
        <v>254</v>
      </c>
      <c r="BM103">
        <v>17001</v>
      </c>
      <c r="BN103">
        <v>0</v>
      </c>
      <c r="BO103" t="s">
        <v>252</v>
      </c>
      <c r="BP103">
        <v>1</v>
      </c>
      <c r="BQ103">
        <v>2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3</v>
      </c>
      <c r="BZ103">
        <v>128</v>
      </c>
      <c r="CA103">
        <v>83</v>
      </c>
      <c r="CE103">
        <v>0</v>
      </c>
      <c r="CF103">
        <v>0</v>
      </c>
      <c r="CG103">
        <v>0</v>
      </c>
      <c r="CM103">
        <v>0</v>
      </c>
      <c r="CN103" t="s">
        <v>3</v>
      </c>
      <c r="CO103">
        <v>0</v>
      </c>
      <c r="CP103">
        <f t="shared" si="82"/>
        <v>83.5</v>
      </c>
      <c r="CQ103">
        <f t="shared" si="83"/>
        <v>1192.8851999999999</v>
      </c>
      <c r="CR103">
        <f t="shared" si="84"/>
        <v>0</v>
      </c>
      <c r="CS103">
        <f t="shared" si="85"/>
        <v>0</v>
      </c>
      <c r="CT103">
        <f t="shared" si="86"/>
        <v>0</v>
      </c>
      <c r="CU103">
        <f t="shared" si="87"/>
        <v>0</v>
      </c>
      <c r="CV103">
        <f t="shared" si="88"/>
        <v>0</v>
      </c>
      <c r="CW103">
        <f t="shared" si="89"/>
        <v>0</v>
      </c>
      <c r="CX103">
        <f t="shared" si="90"/>
        <v>0</v>
      </c>
      <c r="CY103">
        <f t="shared" si="91"/>
        <v>0</v>
      </c>
      <c r="CZ103">
        <f t="shared" si="92"/>
        <v>0</v>
      </c>
      <c r="DC103" t="s">
        <v>3</v>
      </c>
      <c r="DD103" t="s">
        <v>3</v>
      </c>
      <c r="DE103" t="s">
        <v>3</v>
      </c>
      <c r="DF103" t="s">
        <v>3</v>
      </c>
      <c r="DG103" t="s">
        <v>3</v>
      </c>
      <c r="DH103" t="s">
        <v>3</v>
      </c>
      <c r="DI103" t="s">
        <v>3</v>
      </c>
      <c r="DJ103" t="s">
        <v>3</v>
      </c>
      <c r="DK103" t="s">
        <v>3</v>
      </c>
      <c r="DL103" t="s">
        <v>3</v>
      </c>
      <c r="DM103" t="s">
        <v>3</v>
      </c>
      <c r="DN103">
        <v>0</v>
      </c>
      <c r="DO103">
        <v>0</v>
      </c>
      <c r="DP103">
        <v>1</v>
      </c>
      <c r="DQ103">
        <v>1</v>
      </c>
      <c r="DU103">
        <v>1009</v>
      </c>
      <c r="DV103" t="s">
        <v>175</v>
      </c>
      <c r="DW103" t="s">
        <v>175</v>
      </c>
      <c r="DX103">
        <v>1</v>
      </c>
      <c r="EE103">
        <v>55981451</v>
      </c>
      <c r="EF103">
        <v>2</v>
      </c>
      <c r="EG103" t="s">
        <v>28</v>
      </c>
      <c r="EH103">
        <v>0</v>
      </c>
      <c r="EI103" t="s">
        <v>3</v>
      </c>
      <c r="EJ103">
        <v>1</v>
      </c>
      <c r="EK103">
        <v>17001</v>
      </c>
      <c r="EL103" t="s">
        <v>244</v>
      </c>
      <c r="EM103" t="s">
        <v>245</v>
      </c>
      <c r="EO103" t="s">
        <v>3</v>
      </c>
      <c r="EQ103">
        <v>0</v>
      </c>
      <c r="ER103">
        <v>140.01</v>
      </c>
      <c r="ES103">
        <v>140.01</v>
      </c>
      <c r="ET103">
        <v>0</v>
      </c>
      <c r="EU103">
        <v>0</v>
      </c>
      <c r="EV103">
        <v>0</v>
      </c>
      <c r="EW103">
        <v>0</v>
      </c>
      <c r="EX103">
        <v>0</v>
      </c>
      <c r="FQ103">
        <v>0</v>
      </c>
      <c r="FR103">
        <f t="shared" si="93"/>
        <v>0</v>
      </c>
      <c r="FS103">
        <v>0</v>
      </c>
      <c r="FT103" t="s">
        <v>31</v>
      </c>
      <c r="FU103" t="s">
        <v>32</v>
      </c>
      <c r="FX103">
        <v>115.2</v>
      </c>
      <c r="FY103">
        <v>70.55</v>
      </c>
      <c r="GA103" t="s">
        <v>3</v>
      </c>
      <c r="GD103">
        <v>1</v>
      </c>
      <c r="GF103">
        <v>-561978258</v>
      </c>
      <c r="GG103">
        <v>2</v>
      </c>
      <c r="GH103">
        <v>1</v>
      </c>
      <c r="GI103">
        <v>2</v>
      </c>
      <c r="GJ103">
        <v>0</v>
      </c>
      <c r="GK103">
        <v>0</v>
      </c>
      <c r="GL103">
        <f t="shared" si="94"/>
        <v>0</v>
      </c>
      <c r="GM103">
        <f t="shared" si="95"/>
        <v>83.5</v>
      </c>
      <c r="GN103">
        <f t="shared" si="96"/>
        <v>83.5</v>
      </c>
      <c r="GO103">
        <f t="shared" si="97"/>
        <v>0</v>
      </c>
      <c r="GP103">
        <f t="shared" si="98"/>
        <v>0</v>
      </c>
      <c r="GR103">
        <v>0</v>
      </c>
      <c r="GS103">
        <v>3</v>
      </c>
      <c r="GT103">
        <v>0</v>
      </c>
      <c r="GU103" t="s">
        <v>3</v>
      </c>
      <c r="GV103">
        <f t="shared" si="99"/>
        <v>0</v>
      </c>
      <c r="GW103">
        <v>1</v>
      </c>
      <c r="GX103">
        <f t="shared" si="100"/>
        <v>0</v>
      </c>
      <c r="HA103">
        <v>0</v>
      </c>
      <c r="HB103">
        <v>0</v>
      </c>
      <c r="HC103">
        <f t="shared" si="101"/>
        <v>0</v>
      </c>
      <c r="IK103">
        <v>0</v>
      </c>
    </row>
    <row r="104" spans="1:245" x14ac:dyDescent="0.4">
      <c r="A104">
        <v>18</v>
      </c>
      <c r="B104">
        <v>1</v>
      </c>
      <c r="C104">
        <v>105</v>
      </c>
      <c r="E104" t="s">
        <v>255</v>
      </c>
      <c r="F104" t="s">
        <v>256</v>
      </c>
      <c r="G104" t="s">
        <v>257</v>
      </c>
      <c r="H104" t="s">
        <v>175</v>
      </c>
      <c r="I104">
        <f>I101*J104</f>
        <v>0.2</v>
      </c>
      <c r="J104">
        <v>2</v>
      </c>
      <c r="O104">
        <f t="shared" si="67"/>
        <v>13.18</v>
      </c>
      <c r="P104">
        <f t="shared" si="68"/>
        <v>13.18</v>
      </c>
      <c r="Q104">
        <f t="shared" si="69"/>
        <v>0</v>
      </c>
      <c r="R104">
        <f t="shared" si="70"/>
        <v>0</v>
      </c>
      <c r="S104">
        <f t="shared" si="71"/>
        <v>0</v>
      </c>
      <c r="T104">
        <f t="shared" si="72"/>
        <v>0</v>
      </c>
      <c r="U104">
        <f t="shared" si="73"/>
        <v>0</v>
      </c>
      <c r="V104">
        <f t="shared" si="74"/>
        <v>0</v>
      </c>
      <c r="W104">
        <f t="shared" si="75"/>
        <v>0</v>
      </c>
      <c r="X104">
        <f t="shared" si="76"/>
        <v>0</v>
      </c>
      <c r="Y104">
        <f t="shared" si="77"/>
        <v>0</v>
      </c>
      <c r="AA104">
        <v>63957948</v>
      </c>
      <c r="AB104">
        <f t="shared" si="78"/>
        <v>19.61</v>
      </c>
      <c r="AC104">
        <f t="shared" si="79"/>
        <v>19.61</v>
      </c>
      <c r="AD104">
        <f t="shared" si="108"/>
        <v>0</v>
      </c>
      <c r="AE104">
        <f t="shared" si="109"/>
        <v>0</v>
      </c>
      <c r="AF104">
        <f t="shared" si="109"/>
        <v>0</v>
      </c>
      <c r="AG104">
        <f t="shared" si="80"/>
        <v>0</v>
      </c>
      <c r="AH104">
        <f t="shared" si="110"/>
        <v>0</v>
      </c>
      <c r="AI104">
        <f t="shared" si="110"/>
        <v>0</v>
      </c>
      <c r="AJ104">
        <f t="shared" si="81"/>
        <v>0</v>
      </c>
      <c r="AK104">
        <v>19.61</v>
      </c>
      <c r="AL104">
        <v>19.61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115</v>
      </c>
      <c r="AU104">
        <v>71</v>
      </c>
      <c r="AV104">
        <v>1</v>
      </c>
      <c r="AW104">
        <v>1</v>
      </c>
      <c r="AZ104">
        <v>1</v>
      </c>
      <c r="BA104">
        <v>1</v>
      </c>
      <c r="BB104">
        <v>1</v>
      </c>
      <c r="BC104">
        <v>3.36</v>
      </c>
      <c r="BD104" t="s">
        <v>3</v>
      </c>
      <c r="BE104" t="s">
        <v>3</v>
      </c>
      <c r="BF104" t="s">
        <v>3</v>
      </c>
      <c r="BG104" t="s">
        <v>3</v>
      </c>
      <c r="BH104">
        <v>3</v>
      </c>
      <c r="BI104">
        <v>1</v>
      </c>
      <c r="BJ104" t="s">
        <v>258</v>
      </c>
      <c r="BM104">
        <v>17001</v>
      </c>
      <c r="BN104">
        <v>0</v>
      </c>
      <c r="BO104" t="s">
        <v>256</v>
      </c>
      <c r="BP104">
        <v>1</v>
      </c>
      <c r="BQ104">
        <v>2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 t="s">
        <v>3</v>
      </c>
      <c r="BZ104">
        <v>128</v>
      </c>
      <c r="CA104">
        <v>83</v>
      </c>
      <c r="CE104">
        <v>0</v>
      </c>
      <c r="CF104">
        <v>0</v>
      </c>
      <c r="CG104">
        <v>0</v>
      </c>
      <c r="CM104">
        <v>0</v>
      </c>
      <c r="CN104" t="s">
        <v>3</v>
      </c>
      <c r="CO104">
        <v>0</v>
      </c>
      <c r="CP104">
        <f t="shared" si="82"/>
        <v>13.18</v>
      </c>
      <c r="CQ104">
        <f t="shared" si="83"/>
        <v>65.889600000000002</v>
      </c>
      <c r="CR104">
        <f t="shared" si="84"/>
        <v>0</v>
      </c>
      <c r="CS104">
        <f t="shared" si="85"/>
        <v>0</v>
      </c>
      <c r="CT104">
        <f t="shared" si="86"/>
        <v>0</v>
      </c>
      <c r="CU104">
        <f t="shared" si="87"/>
        <v>0</v>
      </c>
      <c r="CV104">
        <f t="shared" si="88"/>
        <v>0</v>
      </c>
      <c r="CW104">
        <f t="shared" si="89"/>
        <v>0</v>
      </c>
      <c r="CX104">
        <f t="shared" si="90"/>
        <v>0</v>
      </c>
      <c r="CY104">
        <f t="shared" si="91"/>
        <v>0</v>
      </c>
      <c r="CZ104">
        <f t="shared" si="92"/>
        <v>0</v>
      </c>
      <c r="DC104" t="s">
        <v>3</v>
      </c>
      <c r="DD104" t="s">
        <v>3</v>
      </c>
      <c r="DE104" t="s">
        <v>3</v>
      </c>
      <c r="DF104" t="s">
        <v>3</v>
      </c>
      <c r="DG104" t="s">
        <v>3</v>
      </c>
      <c r="DH104" t="s">
        <v>3</v>
      </c>
      <c r="DI104" t="s">
        <v>3</v>
      </c>
      <c r="DJ104" t="s">
        <v>3</v>
      </c>
      <c r="DK104" t="s">
        <v>3</v>
      </c>
      <c r="DL104" t="s">
        <v>3</v>
      </c>
      <c r="DM104" t="s">
        <v>3</v>
      </c>
      <c r="DN104">
        <v>0</v>
      </c>
      <c r="DO104">
        <v>0</v>
      </c>
      <c r="DP104">
        <v>1</v>
      </c>
      <c r="DQ104">
        <v>1</v>
      </c>
      <c r="DU104">
        <v>1009</v>
      </c>
      <c r="DV104" t="s">
        <v>175</v>
      </c>
      <c r="DW104" t="s">
        <v>175</v>
      </c>
      <c r="DX104">
        <v>1</v>
      </c>
      <c r="EE104">
        <v>55981451</v>
      </c>
      <c r="EF104">
        <v>2</v>
      </c>
      <c r="EG104" t="s">
        <v>28</v>
      </c>
      <c r="EH104">
        <v>0</v>
      </c>
      <c r="EI104" t="s">
        <v>3</v>
      </c>
      <c r="EJ104">
        <v>1</v>
      </c>
      <c r="EK104">
        <v>17001</v>
      </c>
      <c r="EL104" t="s">
        <v>244</v>
      </c>
      <c r="EM104" t="s">
        <v>245</v>
      </c>
      <c r="EO104" t="s">
        <v>3</v>
      </c>
      <c r="EQ104">
        <v>0</v>
      </c>
      <c r="ER104">
        <v>19.61</v>
      </c>
      <c r="ES104">
        <v>19.61</v>
      </c>
      <c r="ET104">
        <v>0</v>
      </c>
      <c r="EU104">
        <v>0</v>
      </c>
      <c r="EV104">
        <v>0</v>
      </c>
      <c r="EW104">
        <v>0</v>
      </c>
      <c r="EX104">
        <v>0</v>
      </c>
      <c r="FQ104">
        <v>0</v>
      </c>
      <c r="FR104">
        <f t="shared" si="93"/>
        <v>0</v>
      </c>
      <c r="FS104">
        <v>0</v>
      </c>
      <c r="FT104" t="s">
        <v>31</v>
      </c>
      <c r="FU104" t="s">
        <v>32</v>
      </c>
      <c r="FX104">
        <v>115.2</v>
      </c>
      <c r="FY104">
        <v>70.55</v>
      </c>
      <c r="GA104" t="s">
        <v>3</v>
      </c>
      <c r="GD104">
        <v>1</v>
      </c>
      <c r="GF104">
        <v>1221202834</v>
      </c>
      <c r="GG104">
        <v>2</v>
      </c>
      <c r="GH104">
        <v>1</v>
      </c>
      <c r="GI104">
        <v>2</v>
      </c>
      <c r="GJ104">
        <v>0</v>
      </c>
      <c r="GK104">
        <v>0</v>
      </c>
      <c r="GL104">
        <f t="shared" si="94"/>
        <v>0</v>
      </c>
      <c r="GM104">
        <f t="shared" si="95"/>
        <v>13.18</v>
      </c>
      <c r="GN104">
        <f t="shared" si="96"/>
        <v>13.18</v>
      </c>
      <c r="GO104">
        <f t="shared" si="97"/>
        <v>0</v>
      </c>
      <c r="GP104">
        <f t="shared" si="98"/>
        <v>0</v>
      </c>
      <c r="GR104">
        <v>0</v>
      </c>
      <c r="GS104">
        <v>3</v>
      </c>
      <c r="GT104">
        <v>0</v>
      </c>
      <c r="GU104" t="s">
        <v>3</v>
      </c>
      <c r="GV104">
        <f t="shared" si="99"/>
        <v>0</v>
      </c>
      <c r="GW104">
        <v>1</v>
      </c>
      <c r="GX104">
        <f t="shared" si="100"/>
        <v>0</v>
      </c>
      <c r="HA104">
        <v>0</v>
      </c>
      <c r="HB104">
        <v>0</v>
      </c>
      <c r="HC104">
        <f t="shared" si="101"/>
        <v>0</v>
      </c>
      <c r="IK104">
        <v>0</v>
      </c>
    </row>
    <row r="105" spans="1:245" x14ac:dyDescent="0.4">
      <c r="A105">
        <v>18</v>
      </c>
      <c r="B105">
        <v>1</v>
      </c>
      <c r="C105">
        <v>109</v>
      </c>
      <c r="E105" t="s">
        <v>259</v>
      </c>
      <c r="F105" t="s">
        <v>260</v>
      </c>
      <c r="G105" t="s">
        <v>261</v>
      </c>
      <c r="H105" t="s">
        <v>214</v>
      </c>
      <c r="I105">
        <f>I101*J105</f>
        <v>1</v>
      </c>
      <c r="J105">
        <v>10</v>
      </c>
      <c r="O105">
        <f t="shared" si="67"/>
        <v>0</v>
      </c>
      <c r="P105">
        <f t="shared" si="68"/>
        <v>0</v>
      </c>
      <c r="Q105">
        <f t="shared" si="69"/>
        <v>0</v>
      </c>
      <c r="R105">
        <f t="shared" si="70"/>
        <v>0</v>
      </c>
      <c r="S105">
        <f t="shared" si="71"/>
        <v>0</v>
      </c>
      <c r="T105">
        <f t="shared" si="72"/>
        <v>0</v>
      </c>
      <c r="U105">
        <f t="shared" si="73"/>
        <v>0</v>
      </c>
      <c r="V105">
        <f t="shared" si="74"/>
        <v>0</v>
      </c>
      <c r="W105">
        <f t="shared" si="75"/>
        <v>0</v>
      </c>
      <c r="X105">
        <f t="shared" si="76"/>
        <v>0</v>
      </c>
      <c r="Y105">
        <f t="shared" si="77"/>
        <v>0</v>
      </c>
      <c r="AA105">
        <v>63957948</v>
      </c>
      <c r="AB105">
        <f t="shared" si="78"/>
        <v>0</v>
      </c>
      <c r="AC105">
        <f t="shared" si="79"/>
        <v>0</v>
      </c>
      <c r="AD105">
        <f t="shared" si="108"/>
        <v>0</v>
      </c>
      <c r="AE105">
        <f t="shared" si="109"/>
        <v>0</v>
      </c>
      <c r="AF105">
        <f t="shared" si="109"/>
        <v>0</v>
      </c>
      <c r="AG105">
        <f t="shared" si="80"/>
        <v>0</v>
      </c>
      <c r="AH105">
        <f t="shared" si="110"/>
        <v>0</v>
      </c>
      <c r="AI105">
        <f t="shared" si="110"/>
        <v>0</v>
      </c>
      <c r="AJ105">
        <f t="shared" si="81"/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115</v>
      </c>
      <c r="AU105">
        <v>71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v>7.21</v>
      </c>
      <c r="BD105" t="s">
        <v>3</v>
      </c>
      <c r="BE105" t="s">
        <v>3</v>
      </c>
      <c r="BF105" t="s">
        <v>3</v>
      </c>
      <c r="BG105" t="s">
        <v>3</v>
      </c>
      <c r="BH105">
        <v>3</v>
      </c>
      <c r="BI105">
        <v>1</v>
      </c>
      <c r="BJ105" t="s">
        <v>3</v>
      </c>
      <c r="BM105">
        <v>17001</v>
      </c>
      <c r="BN105">
        <v>0</v>
      </c>
      <c r="BO105" t="s">
        <v>3</v>
      </c>
      <c r="BP105">
        <v>0</v>
      </c>
      <c r="BQ105">
        <v>2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3</v>
      </c>
      <c r="BZ105">
        <v>128</v>
      </c>
      <c r="CA105">
        <v>83</v>
      </c>
      <c r="CE105">
        <v>0</v>
      </c>
      <c r="CF105">
        <v>0</v>
      </c>
      <c r="CG105">
        <v>0</v>
      </c>
      <c r="CM105">
        <v>0</v>
      </c>
      <c r="CN105" t="s">
        <v>3</v>
      </c>
      <c r="CO105">
        <v>0</v>
      </c>
      <c r="CP105">
        <f t="shared" si="82"/>
        <v>0</v>
      </c>
      <c r="CQ105">
        <f t="shared" si="83"/>
        <v>0</v>
      </c>
      <c r="CR105">
        <f t="shared" si="84"/>
        <v>0</v>
      </c>
      <c r="CS105">
        <f t="shared" si="85"/>
        <v>0</v>
      </c>
      <c r="CT105">
        <f t="shared" si="86"/>
        <v>0</v>
      </c>
      <c r="CU105">
        <f t="shared" si="87"/>
        <v>0</v>
      </c>
      <c r="CV105">
        <f t="shared" si="88"/>
        <v>0</v>
      </c>
      <c r="CW105">
        <f t="shared" si="89"/>
        <v>0</v>
      </c>
      <c r="CX105">
        <f t="shared" si="90"/>
        <v>0</v>
      </c>
      <c r="CY105">
        <f t="shared" si="91"/>
        <v>0</v>
      </c>
      <c r="CZ105">
        <f t="shared" si="92"/>
        <v>0</v>
      </c>
      <c r="DC105" t="s">
        <v>3</v>
      </c>
      <c r="DD105" t="s">
        <v>3</v>
      </c>
      <c r="DE105" t="s">
        <v>3</v>
      </c>
      <c r="DF105" t="s">
        <v>3</v>
      </c>
      <c r="DG105" t="s">
        <v>3</v>
      </c>
      <c r="DH105" t="s">
        <v>3</v>
      </c>
      <c r="DI105" t="s">
        <v>3</v>
      </c>
      <c r="DJ105" t="s">
        <v>3</v>
      </c>
      <c r="DK105" t="s">
        <v>3</v>
      </c>
      <c r="DL105" t="s">
        <v>3</v>
      </c>
      <c r="DM105" t="s">
        <v>3</v>
      </c>
      <c r="DN105">
        <v>0</v>
      </c>
      <c r="DO105">
        <v>0</v>
      </c>
      <c r="DP105">
        <v>1</v>
      </c>
      <c r="DQ105">
        <v>1</v>
      </c>
      <c r="DU105">
        <v>1013</v>
      </c>
      <c r="DV105" t="s">
        <v>214</v>
      </c>
      <c r="DW105" t="s">
        <v>214</v>
      </c>
      <c r="DX105">
        <v>1</v>
      </c>
      <c r="EE105">
        <v>55981451</v>
      </c>
      <c r="EF105">
        <v>2</v>
      </c>
      <c r="EG105" t="s">
        <v>28</v>
      </c>
      <c r="EH105">
        <v>0</v>
      </c>
      <c r="EI105" t="s">
        <v>3</v>
      </c>
      <c r="EJ105">
        <v>1</v>
      </c>
      <c r="EK105">
        <v>17001</v>
      </c>
      <c r="EL105" t="s">
        <v>244</v>
      </c>
      <c r="EM105" t="s">
        <v>245</v>
      </c>
      <c r="EO105" t="s">
        <v>3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FQ105">
        <v>0</v>
      </c>
      <c r="FR105">
        <f t="shared" si="93"/>
        <v>0</v>
      </c>
      <c r="FS105">
        <v>0</v>
      </c>
      <c r="FT105" t="s">
        <v>31</v>
      </c>
      <c r="FU105" t="s">
        <v>32</v>
      </c>
      <c r="FX105">
        <v>115.2</v>
      </c>
      <c r="FY105">
        <v>70.55</v>
      </c>
      <c r="GA105" t="s">
        <v>3</v>
      </c>
      <c r="GD105">
        <v>1</v>
      </c>
      <c r="GF105">
        <v>195171381</v>
      </c>
      <c r="GG105">
        <v>2</v>
      </c>
      <c r="GH105">
        <v>1</v>
      </c>
      <c r="GI105">
        <v>5</v>
      </c>
      <c r="GJ105">
        <v>0</v>
      </c>
      <c r="GK105">
        <v>0</v>
      </c>
      <c r="GL105">
        <f t="shared" si="94"/>
        <v>0</v>
      </c>
      <c r="GM105">
        <f t="shared" si="95"/>
        <v>0</v>
      </c>
      <c r="GN105">
        <f t="shared" si="96"/>
        <v>0</v>
      </c>
      <c r="GO105">
        <f t="shared" si="97"/>
        <v>0</v>
      </c>
      <c r="GP105">
        <f t="shared" si="98"/>
        <v>0</v>
      </c>
      <c r="GR105">
        <v>0</v>
      </c>
      <c r="GS105">
        <v>3</v>
      </c>
      <c r="GT105">
        <v>0</v>
      </c>
      <c r="GU105" t="s">
        <v>3</v>
      </c>
      <c r="GV105">
        <f t="shared" si="99"/>
        <v>0</v>
      </c>
      <c r="GW105">
        <v>1</v>
      </c>
      <c r="GX105">
        <f t="shared" si="100"/>
        <v>0</v>
      </c>
      <c r="HA105">
        <v>0</v>
      </c>
      <c r="HB105">
        <v>0</v>
      </c>
      <c r="HC105">
        <f t="shared" si="101"/>
        <v>0</v>
      </c>
      <c r="IK105">
        <v>0</v>
      </c>
    </row>
    <row r="106" spans="1:245" x14ac:dyDescent="0.4">
      <c r="A106">
        <v>18</v>
      </c>
      <c r="B106">
        <v>1</v>
      </c>
      <c r="C106">
        <v>108</v>
      </c>
      <c r="E106" t="s">
        <v>262</v>
      </c>
      <c r="F106" t="s">
        <v>263</v>
      </c>
      <c r="G106" t="s">
        <v>264</v>
      </c>
      <c r="H106" t="s">
        <v>265</v>
      </c>
      <c r="I106">
        <f>I101*J106</f>
        <v>1</v>
      </c>
      <c r="J106">
        <v>10</v>
      </c>
      <c r="O106">
        <f t="shared" si="67"/>
        <v>1641.05</v>
      </c>
      <c r="P106">
        <f t="shared" si="68"/>
        <v>1641.05</v>
      </c>
      <c r="Q106">
        <f t="shared" si="69"/>
        <v>0</v>
      </c>
      <c r="R106">
        <f t="shared" si="70"/>
        <v>0</v>
      </c>
      <c r="S106">
        <f t="shared" si="71"/>
        <v>0</v>
      </c>
      <c r="T106">
        <f t="shared" si="72"/>
        <v>0</v>
      </c>
      <c r="U106">
        <f t="shared" si="73"/>
        <v>0</v>
      </c>
      <c r="V106">
        <f t="shared" si="74"/>
        <v>0</v>
      </c>
      <c r="W106">
        <f t="shared" si="75"/>
        <v>0</v>
      </c>
      <c r="X106">
        <f t="shared" si="76"/>
        <v>0</v>
      </c>
      <c r="Y106">
        <f t="shared" si="77"/>
        <v>0</v>
      </c>
      <c r="AA106">
        <v>63957948</v>
      </c>
      <c r="AB106">
        <f t="shared" si="78"/>
        <v>250.16</v>
      </c>
      <c r="AC106">
        <f t="shared" si="79"/>
        <v>250.16</v>
      </c>
      <c r="AD106">
        <f t="shared" si="108"/>
        <v>0</v>
      </c>
      <c r="AE106">
        <f t="shared" si="109"/>
        <v>0</v>
      </c>
      <c r="AF106">
        <f t="shared" si="109"/>
        <v>0</v>
      </c>
      <c r="AG106">
        <f t="shared" si="80"/>
        <v>0</v>
      </c>
      <c r="AH106">
        <f t="shared" si="110"/>
        <v>0</v>
      </c>
      <c r="AI106">
        <f t="shared" si="110"/>
        <v>0</v>
      </c>
      <c r="AJ106">
        <f t="shared" si="81"/>
        <v>0</v>
      </c>
      <c r="AK106">
        <v>250.16</v>
      </c>
      <c r="AL106">
        <v>250.16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115</v>
      </c>
      <c r="AU106">
        <v>71</v>
      </c>
      <c r="AV106">
        <v>1</v>
      </c>
      <c r="AW106">
        <v>1</v>
      </c>
      <c r="AZ106">
        <v>1</v>
      </c>
      <c r="BA106">
        <v>1</v>
      </c>
      <c r="BB106">
        <v>1</v>
      </c>
      <c r="BC106">
        <v>6.56</v>
      </c>
      <c r="BD106" t="s">
        <v>3</v>
      </c>
      <c r="BE106" t="s">
        <v>3</v>
      </c>
      <c r="BF106" t="s">
        <v>3</v>
      </c>
      <c r="BG106" t="s">
        <v>3</v>
      </c>
      <c r="BH106">
        <v>3</v>
      </c>
      <c r="BI106">
        <v>1</v>
      </c>
      <c r="BJ106" t="s">
        <v>266</v>
      </c>
      <c r="BM106">
        <v>17001</v>
      </c>
      <c r="BN106">
        <v>0</v>
      </c>
      <c r="BO106" t="s">
        <v>263</v>
      </c>
      <c r="BP106">
        <v>1</v>
      </c>
      <c r="BQ106">
        <v>2</v>
      </c>
      <c r="BR106">
        <v>0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 t="s">
        <v>3</v>
      </c>
      <c r="BZ106">
        <v>128</v>
      </c>
      <c r="CA106">
        <v>83</v>
      </c>
      <c r="CE106">
        <v>0</v>
      </c>
      <c r="CF106">
        <v>0</v>
      </c>
      <c r="CG106">
        <v>0</v>
      </c>
      <c r="CM106">
        <v>0</v>
      </c>
      <c r="CN106" t="s">
        <v>3</v>
      </c>
      <c r="CO106">
        <v>0</v>
      </c>
      <c r="CP106">
        <f t="shared" si="82"/>
        <v>1641.05</v>
      </c>
      <c r="CQ106">
        <f t="shared" si="83"/>
        <v>1641.0495999999998</v>
      </c>
      <c r="CR106">
        <f t="shared" si="84"/>
        <v>0</v>
      </c>
      <c r="CS106">
        <f t="shared" si="85"/>
        <v>0</v>
      </c>
      <c r="CT106">
        <f t="shared" si="86"/>
        <v>0</v>
      </c>
      <c r="CU106">
        <f t="shared" si="87"/>
        <v>0</v>
      </c>
      <c r="CV106">
        <f t="shared" si="88"/>
        <v>0</v>
      </c>
      <c r="CW106">
        <f t="shared" si="89"/>
        <v>0</v>
      </c>
      <c r="CX106">
        <f t="shared" si="90"/>
        <v>0</v>
      </c>
      <c r="CY106">
        <f t="shared" si="91"/>
        <v>0</v>
      </c>
      <c r="CZ106">
        <f t="shared" si="92"/>
        <v>0</v>
      </c>
      <c r="DC106" t="s">
        <v>3</v>
      </c>
      <c r="DD106" t="s">
        <v>3</v>
      </c>
      <c r="DE106" t="s">
        <v>3</v>
      </c>
      <c r="DF106" t="s">
        <v>3</v>
      </c>
      <c r="DG106" t="s">
        <v>3</v>
      </c>
      <c r="DH106" t="s">
        <v>3</v>
      </c>
      <c r="DI106" t="s">
        <v>3</v>
      </c>
      <c r="DJ106" t="s">
        <v>3</v>
      </c>
      <c r="DK106" t="s">
        <v>3</v>
      </c>
      <c r="DL106" t="s">
        <v>3</v>
      </c>
      <c r="DM106" t="s">
        <v>3</v>
      </c>
      <c r="DN106">
        <v>0</v>
      </c>
      <c r="DO106">
        <v>0</v>
      </c>
      <c r="DP106">
        <v>1</v>
      </c>
      <c r="DQ106">
        <v>1</v>
      </c>
      <c r="DU106">
        <v>1013</v>
      </c>
      <c r="DV106" t="s">
        <v>265</v>
      </c>
      <c r="DW106" t="s">
        <v>265</v>
      </c>
      <c r="DX106">
        <v>1</v>
      </c>
      <c r="EE106">
        <v>55981451</v>
      </c>
      <c r="EF106">
        <v>2</v>
      </c>
      <c r="EG106" t="s">
        <v>28</v>
      </c>
      <c r="EH106">
        <v>0</v>
      </c>
      <c r="EI106" t="s">
        <v>3</v>
      </c>
      <c r="EJ106">
        <v>1</v>
      </c>
      <c r="EK106">
        <v>17001</v>
      </c>
      <c r="EL106" t="s">
        <v>244</v>
      </c>
      <c r="EM106" t="s">
        <v>245</v>
      </c>
      <c r="EO106" t="s">
        <v>3</v>
      </c>
      <c r="EQ106">
        <v>0</v>
      </c>
      <c r="ER106">
        <v>250.16</v>
      </c>
      <c r="ES106">
        <v>250.16</v>
      </c>
      <c r="ET106">
        <v>0</v>
      </c>
      <c r="EU106">
        <v>0</v>
      </c>
      <c r="EV106">
        <v>0</v>
      </c>
      <c r="EW106">
        <v>0</v>
      </c>
      <c r="EX106">
        <v>0</v>
      </c>
      <c r="FQ106">
        <v>0</v>
      </c>
      <c r="FR106">
        <f t="shared" si="93"/>
        <v>0</v>
      </c>
      <c r="FS106">
        <v>0</v>
      </c>
      <c r="FT106" t="s">
        <v>31</v>
      </c>
      <c r="FU106" t="s">
        <v>32</v>
      </c>
      <c r="FX106">
        <v>115.2</v>
      </c>
      <c r="FY106">
        <v>70.55</v>
      </c>
      <c r="GA106" t="s">
        <v>3</v>
      </c>
      <c r="GD106">
        <v>1</v>
      </c>
      <c r="GF106">
        <v>1104336992</v>
      </c>
      <c r="GG106">
        <v>2</v>
      </c>
      <c r="GH106">
        <v>1</v>
      </c>
      <c r="GI106">
        <v>2</v>
      </c>
      <c r="GJ106">
        <v>0</v>
      </c>
      <c r="GK106">
        <v>0</v>
      </c>
      <c r="GL106">
        <f t="shared" si="94"/>
        <v>0</v>
      </c>
      <c r="GM106">
        <f t="shared" si="95"/>
        <v>1641.05</v>
      </c>
      <c r="GN106">
        <f t="shared" si="96"/>
        <v>1641.05</v>
      </c>
      <c r="GO106">
        <f t="shared" si="97"/>
        <v>0</v>
      </c>
      <c r="GP106">
        <f t="shared" si="98"/>
        <v>0</v>
      </c>
      <c r="GR106">
        <v>0</v>
      </c>
      <c r="GS106">
        <v>3</v>
      </c>
      <c r="GT106">
        <v>0</v>
      </c>
      <c r="GU106" t="s">
        <v>3</v>
      </c>
      <c r="GV106">
        <f t="shared" si="99"/>
        <v>0</v>
      </c>
      <c r="GW106">
        <v>1</v>
      </c>
      <c r="GX106">
        <f t="shared" si="100"/>
        <v>0</v>
      </c>
      <c r="HA106">
        <v>0</v>
      </c>
      <c r="HB106">
        <v>0</v>
      </c>
      <c r="HC106">
        <f t="shared" si="101"/>
        <v>0</v>
      </c>
      <c r="IK106">
        <v>0</v>
      </c>
    </row>
    <row r="107" spans="1:245" x14ac:dyDescent="0.4">
      <c r="A107">
        <v>18</v>
      </c>
      <c r="B107">
        <v>1</v>
      </c>
      <c r="C107">
        <v>110</v>
      </c>
      <c r="E107" t="s">
        <v>267</v>
      </c>
      <c r="F107" t="s">
        <v>268</v>
      </c>
      <c r="G107" t="s">
        <v>269</v>
      </c>
      <c r="H107" t="s">
        <v>265</v>
      </c>
      <c r="I107">
        <f>I101*J107</f>
        <v>1</v>
      </c>
      <c r="J107">
        <v>10</v>
      </c>
      <c r="O107">
        <f t="shared" si="67"/>
        <v>1520.78</v>
      </c>
      <c r="P107">
        <f t="shared" si="68"/>
        <v>1520.78</v>
      </c>
      <c r="Q107">
        <f t="shared" si="69"/>
        <v>0</v>
      </c>
      <c r="R107">
        <f t="shared" si="70"/>
        <v>0</v>
      </c>
      <c r="S107">
        <f t="shared" si="71"/>
        <v>0</v>
      </c>
      <c r="T107">
        <f t="shared" si="72"/>
        <v>0</v>
      </c>
      <c r="U107">
        <f t="shared" si="73"/>
        <v>0</v>
      </c>
      <c r="V107">
        <f t="shared" si="74"/>
        <v>0</v>
      </c>
      <c r="W107">
        <f t="shared" si="75"/>
        <v>0</v>
      </c>
      <c r="X107">
        <f t="shared" si="76"/>
        <v>0</v>
      </c>
      <c r="Y107">
        <f t="shared" si="77"/>
        <v>0</v>
      </c>
      <c r="AA107">
        <v>63957948</v>
      </c>
      <c r="AB107">
        <f t="shared" si="78"/>
        <v>284.79000000000002</v>
      </c>
      <c r="AC107">
        <f t="shared" si="79"/>
        <v>284.79000000000002</v>
      </c>
      <c r="AD107">
        <f t="shared" si="108"/>
        <v>0</v>
      </c>
      <c r="AE107">
        <f t="shared" si="109"/>
        <v>0</v>
      </c>
      <c r="AF107">
        <f t="shared" si="109"/>
        <v>0</v>
      </c>
      <c r="AG107">
        <f t="shared" si="80"/>
        <v>0</v>
      </c>
      <c r="AH107">
        <f t="shared" si="110"/>
        <v>0</v>
      </c>
      <c r="AI107">
        <f t="shared" si="110"/>
        <v>0</v>
      </c>
      <c r="AJ107">
        <f t="shared" si="81"/>
        <v>0</v>
      </c>
      <c r="AK107">
        <v>284.79000000000002</v>
      </c>
      <c r="AL107">
        <v>284.79000000000002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115</v>
      </c>
      <c r="AU107">
        <v>71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v>5.34</v>
      </c>
      <c r="BD107" t="s">
        <v>3</v>
      </c>
      <c r="BE107" t="s">
        <v>3</v>
      </c>
      <c r="BF107" t="s">
        <v>3</v>
      </c>
      <c r="BG107" t="s">
        <v>3</v>
      </c>
      <c r="BH107">
        <v>3</v>
      </c>
      <c r="BI107">
        <v>1</v>
      </c>
      <c r="BJ107" t="s">
        <v>270</v>
      </c>
      <c r="BM107">
        <v>17001</v>
      </c>
      <c r="BN107">
        <v>0</v>
      </c>
      <c r="BO107" t="s">
        <v>268</v>
      </c>
      <c r="BP107">
        <v>1</v>
      </c>
      <c r="BQ107">
        <v>2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3</v>
      </c>
      <c r="BZ107">
        <v>128</v>
      </c>
      <c r="CA107">
        <v>83</v>
      </c>
      <c r="CE107">
        <v>0</v>
      </c>
      <c r="CF107">
        <v>0</v>
      </c>
      <c r="CG107">
        <v>0</v>
      </c>
      <c r="CM107">
        <v>0</v>
      </c>
      <c r="CN107" t="s">
        <v>3</v>
      </c>
      <c r="CO107">
        <v>0</v>
      </c>
      <c r="CP107">
        <f t="shared" si="82"/>
        <v>1520.78</v>
      </c>
      <c r="CQ107">
        <f t="shared" si="83"/>
        <v>1520.7786000000001</v>
      </c>
      <c r="CR107">
        <f t="shared" si="84"/>
        <v>0</v>
      </c>
      <c r="CS107">
        <f t="shared" si="85"/>
        <v>0</v>
      </c>
      <c r="CT107">
        <f t="shared" si="86"/>
        <v>0</v>
      </c>
      <c r="CU107">
        <f t="shared" si="87"/>
        <v>0</v>
      </c>
      <c r="CV107">
        <f t="shared" si="88"/>
        <v>0</v>
      </c>
      <c r="CW107">
        <f t="shared" si="89"/>
        <v>0</v>
      </c>
      <c r="CX107">
        <f t="shared" si="90"/>
        <v>0</v>
      </c>
      <c r="CY107">
        <f t="shared" si="91"/>
        <v>0</v>
      </c>
      <c r="CZ107">
        <f t="shared" si="92"/>
        <v>0</v>
      </c>
      <c r="DC107" t="s">
        <v>3</v>
      </c>
      <c r="DD107" t="s">
        <v>3</v>
      </c>
      <c r="DE107" t="s">
        <v>3</v>
      </c>
      <c r="DF107" t="s">
        <v>3</v>
      </c>
      <c r="DG107" t="s">
        <v>3</v>
      </c>
      <c r="DH107" t="s">
        <v>3</v>
      </c>
      <c r="DI107" t="s">
        <v>3</v>
      </c>
      <c r="DJ107" t="s">
        <v>3</v>
      </c>
      <c r="DK107" t="s">
        <v>3</v>
      </c>
      <c r="DL107" t="s">
        <v>3</v>
      </c>
      <c r="DM107" t="s">
        <v>3</v>
      </c>
      <c r="DN107">
        <v>0</v>
      </c>
      <c r="DO107">
        <v>0</v>
      </c>
      <c r="DP107">
        <v>1</v>
      </c>
      <c r="DQ107">
        <v>1</v>
      </c>
      <c r="DU107">
        <v>1013</v>
      </c>
      <c r="DV107" t="s">
        <v>265</v>
      </c>
      <c r="DW107" t="s">
        <v>265</v>
      </c>
      <c r="DX107">
        <v>1</v>
      </c>
      <c r="EE107">
        <v>55981451</v>
      </c>
      <c r="EF107">
        <v>2</v>
      </c>
      <c r="EG107" t="s">
        <v>28</v>
      </c>
      <c r="EH107">
        <v>0</v>
      </c>
      <c r="EI107" t="s">
        <v>3</v>
      </c>
      <c r="EJ107">
        <v>1</v>
      </c>
      <c r="EK107">
        <v>17001</v>
      </c>
      <c r="EL107" t="s">
        <v>244</v>
      </c>
      <c r="EM107" t="s">
        <v>245</v>
      </c>
      <c r="EO107" t="s">
        <v>3</v>
      </c>
      <c r="EQ107">
        <v>0</v>
      </c>
      <c r="ER107">
        <v>284.79000000000002</v>
      </c>
      <c r="ES107">
        <v>284.79000000000002</v>
      </c>
      <c r="ET107">
        <v>0</v>
      </c>
      <c r="EU107">
        <v>0</v>
      </c>
      <c r="EV107">
        <v>0</v>
      </c>
      <c r="EW107">
        <v>0</v>
      </c>
      <c r="EX107">
        <v>0</v>
      </c>
      <c r="FQ107">
        <v>0</v>
      </c>
      <c r="FR107">
        <f t="shared" si="93"/>
        <v>0</v>
      </c>
      <c r="FS107">
        <v>0</v>
      </c>
      <c r="FT107" t="s">
        <v>31</v>
      </c>
      <c r="FU107" t="s">
        <v>32</v>
      </c>
      <c r="FX107">
        <v>115.2</v>
      </c>
      <c r="FY107">
        <v>70.55</v>
      </c>
      <c r="GA107" t="s">
        <v>3</v>
      </c>
      <c r="GD107">
        <v>1</v>
      </c>
      <c r="GF107">
        <v>-300843767</v>
      </c>
      <c r="GG107">
        <v>2</v>
      </c>
      <c r="GH107">
        <v>1</v>
      </c>
      <c r="GI107">
        <v>2</v>
      </c>
      <c r="GJ107">
        <v>0</v>
      </c>
      <c r="GK107">
        <v>0</v>
      </c>
      <c r="GL107">
        <f t="shared" si="94"/>
        <v>0</v>
      </c>
      <c r="GM107">
        <f t="shared" si="95"/>
        <v>1520.78</v>
      </c>
      <c r="GN107">
        <f t="shared" si="96"/>
        <v>1520.78</v>
      </c>
      <c r="GO107">
        <f t="shared" si="97"/>
        <v>0</v>
      </c>
      <c r="GP107">
        <f t="shared" si="98"/>
        <v>0</v>
      </c>
      <c r="GR107">
        <v>0</v>
      </c>
      <c r="GS107">
        <v>3</v>
      </c>
      <c r="GT107">
        <v>0</v>
      </c>
      <c r="GU107" t="s">
        <v>3</v>
      </c>
      <c r="GV107">
        <f t="shared" si="99"/>
        <v>0</v>
      </c>
      <c r="GW107">
        <v>1</v>
      </c>
      <c r="GX107">
        <f t="shared" si="100"/>
        <v>0</v>
      </c>
      <c r="HA107">
        <v>0</v>
      </c>
      <c r="HB107">
        <v>0</v>
      </c>
      <c r="HC107">
        <f t="shared" si="101"/>
        <v>0</v>
      </c>
      <c r="IK107">
        <v>0</v>
      </c>
    </row>
    <row r="108" spans="1:245" x14ac:dyDescent="0.4">
      <c r="A108">
        <v>18</v>
      </c>
      <c r="B108">
        <v>1</v>
      </c>
      <c r="C108">
        <v>107</v>
      </c>
      <c r="E108" t="s">
        <v>271</v>
      </c>
      <c r="F108" t="s">
        <v>272</v>
      </c>
      <c r="G108" t="s">
        <v>273</v>
      </c>
      <c r="H108" t="s">
        <v>214</v>
      </c>
      <c r="I108">
        <f>I101*J108</f>
        <v>1</v>
      </c>
      <c r="J108">
        <v>10</v>
      </c>
      <c r="O108">
        <f t="shared" si="67"/>
        <v>1209.98</v>
      </c>
      <c r="P108">
        <f t="shared" si="68"/>
        <v>1209.98</v>
      </c>
      <c r="Q108">
        <f t="shared" si="69"/>
        <v>0</v>
      </c>
      <c r="R108">
        <f t="shared" si="70"/>
        <v>0</v>
      </c>
      <c r="S108">
        <f t="shared" si="71"/>
        <v>0</v>
      </c>
      <c r="T108">
        <f t="shared" si="72"/>
        <v>0</v>
      </c>
      <c r="U108">
        <f t="shared" si="73"/>
        <v>0</v>
      </c>
      <c r="V108">
        <f t="shared" si="74"/>
        <v>0</v>
      </c>
      <c r="W108">
        <f t="shared" si="75"/>
        <v>0</v>
      </c>
      <c r="X108">
        <f t="shared" si="76"/>
        <v>0</v>
      </c>
      <c r="Y108">
        <f t="shared" si="77"/>
        <v>0</v>
      </c>
      <c r="AA108">
        <v>63957948</v>
      </c>
      <c r="AB108">
        <f t="shared" si="78"/>
        <v>310.25</v>
      </c>
      <c r="AC108">
        <f t="shared" si="79"/>
        <v>310.25</v>
      </c>
      <c r="AD108">
        <f t="shared" si="108"/>
        <v>0</v>
      </c>
      <c r="AE108">
        <f t="shared" si="109"/>
        <v>0</v>
      </c>
      <c r="AF108">
        <f t="shared" si="109"/>
        <v>0</v>
      </c>
      <c r="AG108">
        <f t="shared" si="80"/>
        <v>0</v>
      </c>
      <c r="AH108">
        <f t="shared" si="110"/>
        <v>0</v>
      </c>
      <c r="AI108">
        <f t="shared" si="110"/>
        <v>0</v>
      </c>
      <c r="AJ108">
        <f t="shared" si="81"/>
        <v>0</v>
      </c>
      <c r="AK108">
        <v>310.25</v>
      </c>
      <c r="AL108">
        <v>310.25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115</v>
      </c>
      <c r="AU108">
        <v>71</v>
      </c>
      <c r="AV108">
        <v>1</v>
      </c>
      <c r="AW108">
        <v>1</v>
      </c>
      <c r="AZ108">
        <v>1</v>
      </c>
      <c r="BA108">
        <v>1</v>
      </c>
      <c r="BB108">
        <v>1</v>
      </c>
      <c r="BC108">
        <v>3.9</v>
      </c>
      <c r="BD108" t="s">
        <v>3</v>
      </c>
      <c r="BE108" t="s">
        <v>3</v>
      </c>
      <c r="BF108" t="s">
        <v>3</v>
      </c>
      <c r="BG108" t="s">
        <v>3</v>
      </c>
      <c r="BH108">
        <v>3</v>
      </c>
      <c r="BI108">
        <v>1</v>
      </c>
      <c r="BJ108" t="s">
        <v>274</v>
      </c>
      <c r="BM108">
        <v>17001</v>
      </c>
      <c r="BN108">
        <v>0</v>
      </c>
      <c r="BO108" t="s">
        <v>272</v>
      </c>
      <c r="BP108">
        <v>1</v>
      </c>
      <c r="BQ108">
        <v>2</v>
      </c>
      <c r="BR108">
        <v>0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Y108" t="s">
        <v>3</v>
      </c>
      <c r="BZ108">
        <v>128</v>
      </c>
      <c r="CA108">
        <v>83</v>
      </c>
      <c r="CE108">
        <v>0</v>
      </c>
      <c r="CF108">
        <v>0</v>
      </c>
      <c r="CG108">
        <v>0</v>
      </c>
      <c r="CM108">
        <v>0</v>
      </c>
      <c r="CN108" t="s">
        <v>3</v>
      </c>
      <c r="CO108">
        <v>0</v>
      </c>
      <c r="CP108">
        <f t="shared" si="82"/>
        <v>1209.98</v>
      </c>
      <c r="CQ108">
        <f t="shared" si="83"/>
        <v>1209.9749999999999</v>
      </c>
      <c r="CR108">
        <f t="shared" si="84"/>
        <v>0</v>
      </c>
      <c r="CS108">
        <f t="shared" si="85"/>
        <v>0</v>
      </c>
      <c r="CT108">
        <f t="shared" si="86"/>
        <v>0</v>
      </c>
      <c r="CU108">
        <f t="shared" si="87"/>
        <v>0</v>
      </c>
      <c r="CV108">
        <f t="shared" si="88"/>
        <v>0</v>
      </c>
      <c r="CW108">
        <f t="shared" si="89"/>
        <v>0</v>
      </c>
      <c r="CX108">
        <f t="shared" si="90"/>
        <v>0</v>
      </c>
      <c r="CY108">
        <f t="shared" si="91"/>
        <v>0</v>
      </c>
      <c r="CZ108">
        <f t="shared" si="92"/>
        <v>0</v>
      </c>
      <c r="DC108" t="s">
        <v>3</v>
      </c>
      <c r="DD108" t="s">
        <v>3</v>
      </c>
      <c r="DE108" t="s">
        <v>3</v>
      </c>
      <c r="DF108" t="s">
        <v>3</v>
      </c>
      <c r="DG108" t="s">
        <v>3</v>
      </c>
      <c r="DH108" t="s">
        <v>3</v>
      </c>
      <c r="DI108" t="s">
        <v>3</v>
      </c>
      <c r="DJ108" t="s">
        <v>3</v>
      </c>
      <c r="DK108" t="s">
        <v>3</v>
      </c>
      <c r="DL108" t="s">
        <v>3</v>
      </c>
      <c r="DM108" t="s">
        <v>3</v>
      </c>
      <c r="DN108">
        <v>0</v>
      </c>
      <c r="DO108">
        <v>0</v>
      </c>
      <c r="DP108">
        <v>1</v>
      </c>
      <c r="DQ108">
        <v>1</v>
      </c>
      <c r="DU108">
        <v>1013</v>
      </c>
      <c r="DV108" t="s">
        <v>214</v>
      </c>
      <c r="DW108" t="s">
        <v>214</v>
      </c>
      <c r="DX108">
        <v>1</v>
      </c>
      <c r="EE108">
        <v>55981451</v>
      </c>
      <c r="EF108">
        <v>2</v>
      </c>
      <c r="EG108" t="s">
        <v>28</v>
      </c>
      <c r="EH108">
        <v>0</v>
      </c>
      <c r="EI108" t="s">
        <v>3</v>
      </c>
      <c r="EJ108">
        <v>1</v>
      </c>
      <c r="EK108">
        <v>17001</v>
      </c>
      <c r="EL108" t="s">
        <v>244</v>
      </c>
      <c r="EM108" t="s">
        <v>245</v>
      </c>
      <c r="EO108" t="s">
        <v>3</v>
      </c>
      <c r="EQ108">
        <v>0</v>
      </c>
      <c r="ER108">
        <v>310.25</v>
      </c>
      <c r="ES108">
        <v>310.25</v>
      </c>
      <c r="ET108">
        <v>0</v>
      </c>
      <c r="EU108">
        <v>0</v>
      </c>
      <c r="EV108">
        <v>0</v>
      </c>
      <c r="EW108">
        <v>0</v>
      </c>
      <c r="EX108">
        <v>0</v>
      </c>
      <c r="FQ108">
        <v>0</v>
      </c>
      <c r="FR108">
        <f t="shared" si="93"/>
        <v>0</v>
      </c>
      <c r="FS108">
        <v>0</v>
      </c>
      <c r="FT108" t="s">
        <v>31</v>
      </c>
      <c r="FU108" t="s">
        <v>32</v>
      </c>
      <c r="FX108">
        <v>115.2</v>
      </c>
      <c r="FY108">
        <v>70.55</v>
      </c>
      <c r="GA108" t="s">
        <v>3</v>
      </c>
      <c r="GD108">
        <v>1</v>
      </c>
      <c r="GF108">
        <v>-1084902490</v>
      </c>
      <c r="GG108">
        <v>2</v>
      </c>
      <c r="GH108">
        <v>1</v>
      </c>
      <c r="GI108">
        <v>2</v>
      </c>
      <c r="GJ108">
        <v>0</v>
      </c>
      <c r="GK108">
        <v>0</v>
      </c>
      <c r="GL108">
        <f t="shared" si="94"/>
        <v>0</v>
      </c>
      <c r="GM108">
        <f t="shared" si="95"/>
        <v>1209.98</v>
      </c>
      <c r="GN108">
        <f t="shared" si="96"/>
        <v>1209.98</v>
      </c>
      <c r="GO108">
        <f t="shared" si="97"/>
        <v>0</v>
      </c>
      <c r="GP108">
        <f t="shared" si="98"/>
        <v>0</v>
      </c>
      <c r="GR108">
        <v>0</v>
      </c>
      <c r="GS108">
        <v>3</v>
      </c>
      <c r="GT108">
        <v>0</v>
      </c>
      <c r="GU108" t="s">
        <v>3</v>
      </c>
      <c r="GV108">
        <f t="shared" si="99"/>
        <v>0</v>
      </c>
      <c r="GW108">
        <v>1</v>
      </c>
      <c r="GX108">
        <f t="shared" si="100"/>
        <v>0</v>
      </c>
      <c r="HA108">
        <v>0</v>
      </c>
      <c r="HB108">
        <v>0</v>
      </c>
      <c r="HC108">
        <f t="shared" si="101"/>
        <v>0</v>
      </c>
      <c r="IK108">
        <v>0</v>
      </c>
    </row>
    <row r="109" spans="1:245" x14ac:dyDescent="0.4">
      <c r="A109">
        <v>17</v>
      </c>
      <c r="B109">
        <v>1</v>
      </c>
      <c r="C109">
        <f>ROW(SmtRes!A126)</f>
        <v>126</v>
      </c>
      <c r="D109">
        <f>ROW(EtalonRes!A129)</f>
        <v>129</v>
      </c>
      <c r="E109" t="s">
        <v>275</v>
      </c>
      <c r="F109" t="s">
        <v>276</v>
      </c>
      <c r="G109" t="s">
        <v>277</v>
      </c>
      <c r="H109" t="s">
        <v>265</v>
      </c>
      <c r="I109">
        <f>ROUND(2,9)</f>
        <v>2</v>
      </c>
      <c r="J109">
        <v>0</v>
      </c>
      <c r="O109">
        <f t="shared" si="67"/>
        <v>754.58</v>
      </c>
      <c r="P109">
        <f t="shared" si="68"/>
        <v>66.069999999999993</v>
      </c>
      <c r="Q109">
        <f t="shared" si="69"/>
        <v>41.39</v>
      </c>
      <c r="R109">
        <f t="shared" si="70"/>
        <v>17.309999999999999</v>
      </c>
      <c r="S109">
        <f t="shared" si="71"/>
        <v>647.12</v>
      </c>
      <c r="T109">
        <f t="shared" si="72"/>
        <v>0</v>
      </c>
      <c r="U109">
        <f t="shared" si="73"/>
        <v>2.3519999999999999</v>
      </c>
      <c r="V109">
        <f t="shared" si="74"/>
        <v>4.8000000000000001E-2</v>
      </c>
      <c r="W109">
        <f t="shared" si="75"/>
        <v>0</v>
      </c>
      <c r="X109">
        <f t="shared" si="76"/>
        <v>631.21</v>
      </c>
      <c r="Y109">
        <f t="shared" si="77"/>
        <v>431.88</v>
      </c>
      <c r="AA109">
        <v>63957948</v>
      </c>
      <c r="AB109">
        <f t="shared" si="78"/>
        <v>18.462</v>
      </c>
      <c r="AC109">
        <f t="shared" si="79"/>
        <v>4.47</v>
      </c>
      <c r="AD109">
        <f>ROUND(((((ET109*1.2))-((EU109*1.2)))+AE109),6)</f>
        <v>2.3279999999999998</v>
      </c>
      <c r="AE109">
        <f>ROUND(((EU109*1.2)),6)</f>
        <v>0.312</v>
      </c>
      <c r="AF109">
        <f>ROUND(((EV109*1.2)),6)</f>
        <v>11.664</v>
      </c>
      <c r="AG109">
        <f t="shared" si="80"/>
        <v>0</v>
      </c>
      <c r="AH109">
        <f>((EW109*1.2))</f>
        <v>1.1759999999999999</v>
      </c>
      <c r="AI109">
        <f>((EX109*1.2))</f>
        <v>2.4E-2</v>
      </c>
      <c r="AJ109">
        <f t="shared" si="81"/>
        <v>0</v>
      </c>
      <c r="AK109">
        <v>16.13</v>
      </c>
      <c r="AL109">
        <v>4.47</v>
      </c>
      <c r="AM109">
        <v>1.94</v>
      </c>
      <c r="AN109">
        <v>0.26</v>
      </c>
      <c r="AO109">
        <v>9.7200000000000006</v>
      </c>
      <c r="AP109">
        <v>0</v>
      </c>
      <c r="AQ109">
        <v>0.98</v>
      </c>
      <c r="AR109">
        <v>0.02</v>
      </c>
      <c r="AS109">
        <v>0</v>
      </c>
      <c r="AT109">
        <v>95</v>
      </c>
      <c r="AU109">
        <v>65</v>
      </c>
      <c r="AV109">
        <v>1</v>
      </c>
      <c r="AW109">
        <v>1</v>
      </c>
      <c r="AZ109">
        <v>1</v>
      </c>
      <c r="BA109">
        <v>27.74</v>
      </c>
      <c r="BB109">
        <v>8.89</v>
      </c>
      <c r="BC109">
        <v>7.39</v>
      </c>
      <c r="BD109" t="s">
        <v>3</v>
      </c>
      <c r="BE109" t="s">
        <v>3</v>
      </c>
      <c r="BF109" t="s">
        <v>3</v>
      </c>
      <c r="BG109" t="s">
        <v>3</v>
      </c>
      <c r="BH109">
        <v>0</v>
      </c>
      <c r="BI109">
        <v>2</v>
      </c>
      <c r="BJ109" t="s">
        <v>278</v>
      </c>
      <c r="BM109">
        <v>108001</v>
      </c>
      <c r="BN109">
        <v>0</v>
      </c>
      <c r="BO109" t="s">
        <v>276</v>
      </c>
      <c r="BP109">
        <v>1</v>
      </c>
      <c r="BQ109">
        <v>3</v>
      </c>
      <c r="BR109">
        <v>0</v>
      </c>
      <c r="BS109">
        <v>27.74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3</v>
      </c>
      <c r="BZ109">
        <v>95</v>
      </c>
      <c r="CA109">
        <v>65</v>
      </c>
      <c r="CE109">
        <v>0</v>
      </c>
      <c r="CF109">
        <v>0</v>
      </c>
      <c r="CG109">
        <v>0</v>
      </c>
      <c r="CM109">
        <v>0</v>
      </c>
      <c r="CN109" t="s">
        <v>279</v>
      </c>
      <c r="CO109">
        <v>0</v>
      </c>
      <c r="CP109">
        <f t="shared" si="82"/>
        <v>754.58</v>
      </c>
      <c r="CQ109">
        <f t="shared" si="83"/>
        <v>33.033299999999997</v>
      </c>
      <c r="CR109">
        <f t="shared" si="84"/>
        <v>20.695920000000001</v>
      </c>
      <c r="CS109">
        <f t="shared" si="85"/>
        <v>8.6548800000000004</v>
      </c>
      <c r="CT109">
        <f t="shared" si="86"/>
        <v>323.55935999999997</v>
      </c>
      <c r="CU109">
        <f t="shared" si="87"/>
        <v>0</v>
      </c>
      <c r="CV109">
        <f t="shared" si="88"/>
        <v>1.1759999999999999</v>
      </c>
      <c r="CW109">
        <f t="shared" si="89"/>
        <v>2.4E-2</v>
      </c>
      <c r="CX109">
        <f t="shared" si="90"/>
        <v>0</v>
      </c>
      <c r="CY109">
        <f t="shared" si="91"/>
        <v>631.20849999999996</v>
      </c>
      <c r="CZ109">
        <f t="shared" si="92"/>
        <v>431.87949999999995</v>
      </c>
      <c r="DC109" t="s">
        <v>3</v>
      </c>
      <c r="DD109" t="s">
        <v>3</v>
      </c>
      <c r="DE109" t="s">
        <v>18</v>
      </c>
      <c r="DF109" t="s">
        <v>18</v>
      </c>
      <c r="DG109" t="s">
        <v>18</v>
      </c>
      <c r="DH109" t="s">
        <v>3</v>
      </c>
      <c r="DI109" t="s">
        <v>18</v>
      </c>
      <c r="DJ109" t="s">
        <v>18</v>
      </c>
      <c r="DK109" t="s">
        <v>3</v>
      </c>
      <c r="DL109" t="s">
        <v>3</v>
      </c>
      <c r="DM109" t="s">
        <v>3</v>
      </c>
      <c r="DN109">
        <v>0</v>
      </c>
      <c r="DO109">
        <v>0</v>
      </c>
      <c r="DP109">
        <v>1</v>
      </c>
      <c r="DQ109">
        <v>1</v>
      </c>
      <c r="DU109">
        <v>1013</v>
      </c>
      <c r="DV109" t="s">
        <v>265</v>
      </c>
      <c r="DW109" t="s">
        <v>265</v>
      </c>
      <c r="DX109">
        <v>1</v>
      </c>
      <c r="EE109">
        <v>55981547</v>
      </c>
      <c r="EF109">
        <v>3</v>
      </c>
      <c r="EG109" t="s">
        <v>280</v>
      </c>
      <c r="EH109">
        <v>0</v>
      </c>
      <c r="EI109" t="s">
        <v>3</v>
      </c>
      <c r="EJ109">
        <v>2</v>
      </c>
      <c r="EK109">
        <v>108001</v>
      </c>
      <c r="EL109" t="s">
        <v>281</v>
      </c>
      <c r="EM109" t="s">
        <v>282</v>
      </c>
      <c r="EO109" t="s">
        <v>283</v>
      </c>
      <c r="EQ109">
        <v>0</v>
      </c>
      <c r="ER109">
        <v>16.13</v>
      </c>
      <c r="ES109">
        <v>4.47</v>
      </c>
      <c r="ET109">
        <v>1.94</v>
      </c>
      <c r="EU109">
        <v>0.26</v>
      </c>
      <c r="EV109">
        <v>9.7200000000000006</v>
      </c>
      <c r="EW109">
        <v>0.98</v>
      </c>
      <c r="EX109">
        <v>0.02</v>
      </c>
      <c r="EY109">
        <v>0</v>
      </c>
      <c r="FQ109">
        <v>0</v>
      </c>
      <c r="FR109">
        <f t="shared" si="93"/>
        <v>0</v>
      </c>
      <c r="FS109">
        <v>0</v>
      </c>
      <c r="FX109">
        <v>95</v>
      </c>
      <c r="FY109">
        <v>65</v>
      </c>
      <c r="GA109" t="s">
        <v>3</v>
      </c>
      <c r="GD109">
        <v>1</v>
      </c>
      <c r="GF109">
        <v>-2042861245</v>
      </c>
      <c r="GG109">
        <v>2</v>
      </c>
      <c r="GH109">
        <v>1</v>
      </c>
      <c r="GI109">
        <v>2</v>
      </c>
      <c r="GJ109">
        <v>0</v>
      </c>
      <c r="GK109">
        <v>0</v>
      </c>
      <c r="GL109">
        <f t="shared" si="94"/>
        <v>0</v>
      </c>
      <c r="GM109">
        <f t="shared" si="95"/>
        <v>1817.67</v>
      </c>
      <c r="GN109">
        <f t="shared" si="96"/>
        <v>0</v>
      </c>
      <c r="GO109">
        <f t="shared" si="97"/>
        <v>1817.67</v>
      </c>
      <c r="GP109">
        <f t="shared" si="98"/>
        <v>0</v>
      </c>
      <c r="GR109">
        <v>0</v>
      </c>
      <c r="GS109">
        <v>3</v>
      </c>
      <c r="GT109">
        <v>0</v>
      </c>
      <c r="GU109" t="s">
        <v>3</v>
      </c>
      <c r="GV109">
        <f t="shared" si="99"/>
        <v>0</v>
      </c>
      <c r="GW109">
        <v>1</v>
      </c>
      <c r="GX109">
        <f t="shared" si="100"/>
        <v>0</v>
      </c>
      <c r="HA109">
        <v>0</v>
      </c>
      <c r="HB109">
        <v>0</v>
      </c>
      <c r="HC109">
        <f t="shared" si="101"/>
        <v>0</v>
      </c>
      <c r="IK109">
        <v>0</v>
      </c>
    </row>
    <row r="110" spans="1:245" x14ac:dyDescent="0.4">
      <c r="A110">
        <v>18</v>
      </c>
      <c r="B110">
        <v>1</v>
      </c>
      <c r="C110">
        <v>123</v>
      </c>
      <c r="E110" t="s">
        <v>284</v>
      </c>
      <c r="F110" t="s">
        <v>285</v>
      </c>
      <c r="G110" t="s">
        <v>286</v>
      </c>
      <c r="H110" t="s">
        <v>287</v>
      </c>
      <c r="I110">
        <f>I109*J110</f>
        <v>2</v>
      </c>
      <c r="J110">
        <v>1</v>
      </c>
      <c r="O110">
        <f t="shared" si="67"/>
        <v>5144.03</v>
      </c>
      <c r="P110">
        <f t="shared" si="68"/>
        <v>5144.03</v>
      </c>
      <c r="Q110">
        <f t="shared" si="69"/>
        <v>0</v>
      </c>
      <c r="R110">
        <f t="shared" si="70"/>
        <v>0</v>
      </c>
      <c r="S110">
        <f t="shared" si="71"/>
        <v>0</v>
      </c>
      <c r="T110">
        <f t="shared" si="72"/>
        <v>0</v>
      </c>
      <c r="U110">
        <f t="shared" si="73"/>
        <v>0</v>
      </c>
      <c r="V110">
        <f t="shared" si="74"/>
        <v>0</v>
      </c>
      <c r="W110">
        <f t="shared" si="75"/>
        <v>0</v>
      </c>
      <c r="X110">
        <f t="shared" si="76"/>
        <v>0</v>
      </c>
      <c r="Y110">
        <f t="shared" si="77"/>
        <v>0</v>
      </c>
      <c r="AA110">
        <v>63957948</v>
      </c>
      <c r="AB110">
        <f t="shared" si="78"/>
        <v>460.11</v>
      </c>
      <c r="AC110">
        <f t="shared" si="79"/>
        <v>460.11</v>
      </c>
      <c r="AD110">
        <f>ROUND((((ET110)-(EU110))+AE110),6)</f>
        <v>0</v>
      </c>
      <c r="AE110">
        <f>ROUND((EU110),6)</f>
        <v>0</v>
      </c>
      <c r="AF110">
        <f>ROUND((EV110),6)</f>
        <v>0</v>
      </c>
      <c r="AG110">
        <f t="shared" si="80"/>
        <v>0</v>
      </c>
      <c r="AH110">
        <f>(EW110)</f>
        <v>0</v>
      </c>
      <c r="AI110">
        <f>(EX110)</f>
        <v>0</v>
      </c>
      <c r="AJ110">
        <f t="shared" si="81"/>
        <v>0</v>
      </c>
      <c r="AK110">
        <v>460.11</v>
      </c>
      <c r="AL110">
        <v>460.11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115</v>
      </c>
      <c r="AU110">
        <v>71</v>
      </c>
      <c r="AV110">
        <v>1</v>
      </c>
      <c r="AW110">
        <v>1</v>
      </c>
      <c r="AZ110">
        <v>1</v>
      </c>
      <c r="BA110">
        <v>1</v>
      </c>
      <c r="BB110">
        <v>1</v>
      </c>
      <c r="BC110">
        <v>5.59</v>
      </c>
      <c r="BD110" t="s">
        <v>3</v>
      </c>
      <c r="BE110" t="s">
        <v>3</v>
      </c>
      <c r="BF110" t="s">
        <v>3</v>
      </c>
      <c r="BG110" t="s">
        <v>3</v>
      </c>
      <c r="BH110">
        <v>3</v>
      </c>
      <c r="BI110">
        <v>1</v>
      </c>
      <c r="BJ110" t="s">
        <v>288</v>
      </c>
      <c r="BM110">
        <v>17001</v>
      </c>
      <c r="BN110">
        <v>0</v>
      </c>
      <c r="BO110" t="s">
        <v>285</v>
      </c>
      <c r="BP110">
        <v>1</v>
      </c>
      <c r="BQ110">
        <v>2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 t="s">
        <v>3</v>
      </c>
      <c r="BZ110">
        <v>128</v>
      </c>
      <c r="CA110">
        <v>83</v>
      </c>
      <c r="CE110">
        <v>0</v>
      </c>
      <c r="CF110">
        <v>0</v>
      </c>
      <c r="CG110">
        <v>0</v>
      </c>
      <c r="CM110">
        <v>0</v>
      </c>
      <c r="CN110" t="s">
        <v>3</v>
      </c>
      <c r="CO110">
        <v>0</v>
      </c>
      <c r="CP110">
        <f t="shared" si="82"/>
        <v>5144.03</v>
      </c>
      <c r="CQ110">
        <f t="shared" si="83"/>
        <v>2572.0149000000001</v>
      </c>
      <c r="CR110">
        <f t="shared" si="84"/>
        <v>0</v>
      </c>
      <c r="CS110">
        <f t="shared" si="85"/>
        <v>0</v>
      </c>
      <c r="CT110">
        <f t="shared" si="86"/>
        <v>0</v>
      </c>
      <c r="CU110">
        <f t="shared" si="87"/>
        <v>0</v>
      </c>
      <c r="CV110">
        <f t="shared" si="88"/>
        <v>0</v>
      </c>
      <c r="CW110">
        <f t="shared" si="89"/>
        <v>0</v>
      </c>
      <c r="CX110">
        <f t="shared" si="90"/>
        <v>0</v>
      </c>
      <c r="CY110">
        <f t="shared" si="91"/>
        <v>0</v>
      </c>
      <c r="CZ110">
        <f t="shared" si="92"/>
        <v>0</v>
      </c>
      <c r="DC110" t="s">
        <v>3</v>
      </c>
      <c r="DD110" t="s">
        <v>3</v>
      </c>
      <c r="DE110" t="s">
        <v>3</v>
      </c>
      <c r="DF110" t="s">
        <v>3</v>
      </c>
      <c r="DG110" t="s">
        <v>3</v>
      </c>
      <c r="DH110" t="s">
        <v>3</v>
      </c>
      <c r="DI110" t="s">
        <v>3</v>
      </c>
      <c r="DJ110" t="s">
        <v>3</v>
      </c>
      <c r="DK110" t="s">
        <v>3</v>
      </c>
      <c r="DL110" t="s">
        <v>3</v>
      </c>
      <c r="DM110" t="s">
        <v>3</v>
      </c>
      <c r="DN110">
        <v>0</v>
      </c>
      <c r="DO110">
        <v>0</v>
      </c>
      <c r="DP110">
        <v>1</v>
      </c>
      <c r="DQ110">
        <v>1</v>
      </c>
      <c r="DU110">
        <v>1010</v>
      </c>
      <c r="DV110" t="s">
        <v>287</v>
      </c>
      <c r="DW110" t="s">
        <v>287</v>
      </c>
      <c r="DX110">
        <v>1</v>
      </c>
      <c r="EE110">
        <v>55981451</v>
      </c>
      <c r="EF110">
        <v>2</v>
      </c>
      <c r="EG110" t="s">
        <v>28</v>
      </c>
      <c r="EH110">
        <v>0</v>
      </c>
      <c r="EI110" t="s">
        <v>3</v>
      </c>
      <c r="EJ110">
        <v>1</v>
      </c>
      <c r="EK110">
        <v>17001</v>
      </c>
      <c r="EL110" t="s">
        <v>244</v>
      </c>
      <c r="EM110" t="s">
        <v>245</v>
      </c>
      <c r="EO110" t="s">
        <v>3</v>
      </c>
      <c r="EQ110">
        <v>0</v>
      </c>
      <c r="ER110">
        <v>460.11</v>
      </c>
      <c r="ES110">
        <v>460.11</v>
      </c>
      <c r="ET110">
        <v>0</v>
      </c>
      <c r="EU110">
        <v>0</v>
      </c>
      <c r="EV110">
        <v>0</v>
      </c>
      <c r="EW110">
        <v>0</v>
      </c>
      <c r="EX110">
        <v>0</v>
      </c>
      <c r="FQ110">
        <v>0</v>
      </c>
      <c r="FR110">
        <f t="shared" si="93"/>
        <v>0</v>
      </c>
      <c r="FS110">
        <v>0</v>
      </c>
      <c r="FT110" t="s">
        <v>31</v>
      </c>
      <c r="FU110" t="s">
        <v>32</v>
      </c>
      <c r="FX110">
        <v>115.2</v>
      </c>
      <c r="FY110">
        <v>70.55</v>
      </c>
      <c r="GA110" t="s">
        <v>3</v>
      </c>
      <c r="GD110">
        <v>1</v>
      </c>
      <c r="GF110">
        <v>2077740497</v>
      </c>
      <c r="GG110">
        <v>2</v>
      </c>
      <c r="GH110">
        <v>1</v>
      </c>
      <c r="GI110">
        <v>2</v>
      </c>
      <c r="GJ110">
        <v>0</v>
      </c>
      <c r="GK110">
        <v>0</v>
      </c>
      <c r="GL110">
        <f t="shared" si="94"/>
        <v>0</v>
      </c>
      <c r="GM110">
        <f t="shared" si="95"/>
        <v>5144.03</v>
      </c>
      <c r="GN110">
        <f t="shared" si="96"/>
        <v>5144.03</v>
      </c>
      <c r="GO110">
        <f t="shared" si="97"/>
        <v>0</v>
      </c>
      <c r="GP110">
        <f t="shared" si="98"/>
        <v>0</v>
      </c>
      <c r="GR110">
        <v>0</v>
      </c>
      <c r="GS110">
        <v>3</v>
      </c>
      <c r="GT110">
        <v>0</v>
      </c>
      <c r="GU110" t="s">
        <v>3</v>
      </c>
      <c r="GV110">
        <f t="shared" si="99"/>
        <v>0</v>
      </c>
      <c r="GW110">
        <v>1</v>
      </c>
      <c r="GX110">
        <f t="shared" si="100"/>
        <v>0</v>
      </c>
      <c r="HA110">
        <v>0</v>
      </c>
      <c r="HB110">
        <v>0</v>
      </c>
      <c r="HC110">
        <f t="shared" si="101"/>
        <v>0</v>
      </c>
      <c r="IK110">
        <v>0</v>
      </c>
    </row>
    <row r="111" spans="1:245" x14ac:dyDescent="0.4">
      <c r="A111">
        <v>17</v>
      </c>
      <c r="B111">
        <v>1</v>
      </c>
      <c r="C111">
        <f>ROW(SmtRes!A133)</f>
        <v>133</v>
      </c>
      <c r="D111">
        <f>ROW(EtalonRes!A135)</f>
        <v>135</v>
      </c>
      <c r="E111" t="s">
        <v>289</v>
      </c>
      <c r="F111" t="s">
        <v>290</v>
      </c>
      <c r="G111" t="s">
        <v>291</v>
      </c>
      <c r="H111" t="s">
        <v>15</v>
      </c>
      <c r="I111">
        <f>ROUND((20)/100,9)</f>
        <v>0.2</v>
      </c>
      <c r="J111">
        <v>0</v>
      </c>
      <c r="O111">
        <f t="shared" si="67"/>
        <v>6524.39</v>
      </c>
      <c r="P111">
        <f t="shared" si="68"/>
        <v>210.55</v>
      </c>
      <c r="Q111">
        <f t="shared" si="69"/>
        <v>79.33</v>
      </c>
      <c r="R111">
        <f t="shared" si="70"/>
        <v>33.42</v>
      </c>
      <c r="S111">
        <f t="shared" si="71"/>
        <v>6234.51</v>
      </c>
      <c r="T111">
        <f t="shared" si="72"/>
        <v>0</v>
      </c>
      <c r="U111">
        <f t="shared" si="73"/>
        <v>22.656000000000002</v>
      </c>
      <c r="V111">
        <f t="shared" si="74"/>
        <v>9.6000000000000002E-2</v>
      </c>
      <c r="W111">
        <f t="shared" si="75"/>
        <v>0</v>
      </c>
      <c r="X111">
        <f t="shared" si="76"/>
        <v>5954.53</v>
      </c>
      <c r="Y111">
        <f t="shared" si="77"/>
        <v>4074.15</v>
      </c>
      <c r="AA111">
        <v>63957948</v>
      </c>
      <c r="AB111">
        <f t="shared" si="78"/>
        <v>1287.1179999999999</v>
      </c>
      <c r="AC111">
        <f t="shared" si="79"/>
        <v>120.73</v>
      </c>
      <c r="AD111">
        <f>ROUND(((((ET111*1.2))-((EU111*1.2)))+AE111),6)</f>
        <v>42.648000000000003</v>
      </c>
      <c r="AE111">
        <f>ROUND(((EU111*1.2)),6)</f>
        <v>6.024</v>
      </c>
      <c r="AF111">
        <f>ROUND(((EV111*1.2)),6)</f>
        <v>1123.74</v>
      </c>
      <c r="AG111">
        <f t="shared" si="80"/>
        <v>0</v>
      </c>
      <c r="AH111">
        <f>((EW111*1.2))</f>
        <v>113.28</v>
      </c>
      <c r="AI111">
        <f>((EX111*1.2))</f>
        <v>0.48</v>
      </c>
      <c r="AJ111">
        <f t="shared" si="81"/>
        <v>0</v>
      </c>
      <c r="AK111">
        <v>1092.72</v>
      </c>
      <c r="AL111">
        <v>120.73</v>
      </c>
      <c r="AM111">
        <v>35.54</v>
      </c>
      <c r="AN111">
        <v>5.0199999999999996</v>
      </c>
      <c r="AO111">
        <v>936.45</v>
      </c>
      <c r="AP111">
        <v>0</v>
      </c>
      <c r="AQ111">
        <v>94.4</v>
      </c>
      <c r="AR111">
        <v>0.4</v>
      </c>
      <c r="AS111">
        <v>0</v>
      </c>
      <c r="AT111">
        <v>95</v>
      </c>
      <c r="AU111">
        <v>65</v>
      </c>
      <c r="AV111">
        <v>1</v>
      </c>
      <c r="AW111">
        <v>1</v>
      </c>
      <c r="AZ111">
        <v>1</v>
      </c>
      <c r="BA111">
        <v>27.74</v>
      </c>
      <c r="BB111">
        <v>9.3000000000000007</v>
      </c>
      <c r="BC111">
        <v>8.7200000000000006</v>
      </c>
      <c r="BD111" t="s">
        <v>3</v>
      </c>
      <c r="BE111" t="s">
        <v>3</v>
      </c>
      <c r="BF111" t="s">
        <v>3</v>
      </c>
      <c r="BG111" t="s">
        <v>3</v>
      </c>
      <c r="BH111">
        <v>0</v>
      </c>
      <c r="BI111">
        <v>2</v>
      </c>
      <c r="BJ111" t="s">
        <v>292</v>
      </c>
      <c r="BM111">
        <v>108001</v>
      </c>
      <c r="BN111">
        <v>0</v>
      </c>
      <c r="BO111" t="s">
        <v>290</v>
      </c>
      <c r="BP111">
        <v>1</v>
      </c>
      <c r="BQ111">
        <v>3</v>
      </c>
      <c r="BR111">
        <v>0</v>
      </c>
      <c r="BS111">
        <v>27.74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3</v>
      </c>
      <c r="BZ111">
        <v>95</v>
      </c>
      <c r="CA111">
        <v>65</v>
      </c>
      <c r="CE111">
        <v>0</v>
      </c>
      <c r="CF111">
        <v>0</v>
      </c>
      <c r="CG111">
        <v>0</v>
      </c>
      <c r="CM111">
        <v>0</v>
      </c>
      <c r="CN111" t="s">
        <v>279</v>
      </c>
      <c r="CO111">
        <v>0</v>
      </c>
      <c r="CP111">
        <f t="shared" si="82"/>
        <v>6524.39</v>
      </c>
      <c r="CQ111">
        <f t="shared" si="83"/>
        <v>1052.7656000000002</v>
      </c>
      <c r="CR111">
        <f t="shared" si="84"/>
        <v>396.62640000000005</v>
      </c>
      <c r="CS111">
        <f t="shared" si="85"/>
        <v>167.10576</v>
      </c>
      <c r="CT111">
        <f t="shared" si="86"/>
        <v>31172.547599999998</v>
      </c>
      <c r="CU111">
        <f t="shared" si="87"/>
        <v>0</v>
      </c>
      <c r="CV111">
        <f t="shared" si="88"/>
        <v>113.28</v>
      </c>
      <c r="CW111">
        <f t="shared" si="89"/>
        <v>0.48</v>
      </c>
      <c r="CX111">
        <f t="shared" si="90"/>
        <v>0</v>
      </c>
      <c r="CY111">
        <f t="shared" si="91"/>
        <v>5954.5334999999995</v>
      </c>
      <c r="CZ111">
        <f t="shared" si="92"/>
        <v>4074.1545000000001</v>
      </c>
      <c r="DC111" t="s">
        <v>3</v>
      </c>
      <c r="DD111" t="s">
        <v>3</v>
      </c>
      <c r="DE111" t="s">
        <v>18</v>
      </c>
      <c r="DF111" t="s">
        <v>18</v>
      </c>
      <c r="DG111" t="s">
        <v>18</v>
      </c>
      <c r="DH111" t="s">
        <v>3</v>
      </c>
      <c r="DI111" t="s">
        <v>18</v>
      </c>
      <c r="DJ111" t="s">
        <v>18</v>
      </c>
      <c r="DK111" t="s">
        <v>3</v>
      </c>
      <c r="DL111" t="s">
        <v>3</v>
      </c>
      <c r="DM111" t="s">
        <v>3</v>
      </c>
      <c r="DN111">
        <v>0</v>
      </c>
      <c r="DO111">
        <v>0</v>
      </c>
      <c r="DP111">
        <v>1</v>
      </c>
      <c r="DQ111">
        <v>1</v>
      </c>
      <c r="DU111">
        <v>1013</v>
      </c>
      <c r="DV111" t="s">
        <v>15</v>
      </c>
      <c r="DW111" t="s">
        <v>15</v>
      </c>
      <c r="DX111">
        <v>1</v>
      </c>
      <c r="EE111">
        <v>55981547</v>
      </c>
      <c r="EF111">
        <v>3</v>
      </c>
      <c r="EG111" t="s">
        <v>280</v>
      </c>
      <c r="EH111">
        <v>0</v>
      </c>
      <c r="EI111" t="s">
        <v>3</v>
      </c>
      <c r="EJ111">
        <v>2</v>
      </c>
      <c r="EK111">
        <v>108001</v>
      </c>
      <c r="EL111" t="s">
        <v>281</v>
      </c>
      <c r="EM111" t="s">
        <v>282</v>
      </c>
      <c r="EO111" t="s">
        <v>283</v>
      </c>
      <c r="EQ111">
        <v>0</v>
      </c>
      <c r="ER111">
        <v>1092.72</v>
      </c>
      <c r="ES111">
        <v>120.73</v>
      </c>
      <c r="ET111">
        <v>35.54</v>
      </c>
      <c r="EU111">
        <v>5.0199999999999996</v>
      </c>
      <c r="EV111">
        <v>936.45</v>
      </c>
      <c r="EW111">
        <v>94.4</v>
      </c>
      <c r="EX111">
        <v>0.4</v>
      </c>
      <c r="EY111">
        <v>0</v>
      </c>
      <c r="FQ111">
        <v>0</v>
      </c>
      <c r="FR111">
        <f t="shared" si="93"/>
        <v>0</v>
      </c>
      <c r="FS111">
        <v>0</v>
      </c>
      <c r="FX111">
        <v>95</v>
      </c>
      <c r="FY111">
        <v>65</v>
      </c>
      <c r="GA111" t="s">
        <v>3</v>
      </c>
      <c r="GD111">
        <v>1</v>
      </c>
      <c r="GF111">
        <v>-1013997877</v>
      </c>
      <c r="GG111">
        <v>2</v>
      </c>
      <c r="GH111">
        <v>1</v>
      </c>
      <c r="GI111">
        <v>2</v>
      </c>
      <c r="GJ111">
        <v>0</v>
      </c>
      <c r="GK111">
        <v>0</v>
      </c>
      <c r="GL111">
        <f t="shared" si="94"/>
        <v>0</v>
      </c>
      <c r="GM111">
        <f t="shared" si="95"/>
        <v>16553.07</v>
      </c>
      <c r="GN111">
        <f t="shared" si="96"/>
        <v>0</v>
      </c>
      <c r="GO111">
        <f t="shared" si="97"/>
        <v>16553.07</v>
      </c>
      <c r="GP111">
        <f t="shared" si="98"/>
        <v>0</v>
      </c>
      <c r="GR111">
        <v>0</v>
      </c>
      <c r="GS111">
        <v>3</v>
      </c>
      <c r="GT111">
        <v>0</v>
      </c>
      <c r="GU111" t="s">
        <v>3</v>
      </c>
      <c r="GV111">
        <f t="shared" si="99"/>
        <v>0</v>
      </c>
      <c r="GW111">
        <v>1</v>
      </c>
      <c r="GX111">
        <f t="shared" si="100"/>
        <v>0</v>
      </c>
      <c r="HA111">
        <v>0</v>
      </c>
      <c r="HB111">
        <v>0</v>
      </c>
      <c r="HC111">
        <f t="shared" si="101"/>
        <v>0</v>
      </c>
      <c r="IK111">
        <v>0</v>
      </c>
    </row>
    <row r="112" spans="1:245" x14ac:dyDescent="0.4">
      <c r="A112">
        <v>18</v>
      </c>
      <c r="B112">
        <v>1</v>
      </c>
      <c r="C112">
        <v>131</v>
      </c>
      <c r="E112" t="s">
        <v>293</v>
      </c>
      <c r="F112" t="s">
        <v>294</v>
      </c>
      <c r="G112" t="s">
        <v>295</v>
      </c>
      <c r="H112" t="s">
        <v>287</v>
      </c>
      <c r="I112">
        <f>I111*J112</f>
        <v>20</v>
      </c>
      <c r="J112">
        <v>100</v>
      </c>
      <c r="O112">
        <f t="shared" si="67"/>
        <v>161195.01</v>
      </c>
      <c r="P112">
        <f t="shared" si="68"/>
        <v>161195.01</v>
      </c>
      <c r="Q112">
        <f t="shared" si="69"/>
        <v>0</v>
      </c>
      <c r="R112">
        <f t="shared" si="70"/>
        <v>0</v>
      </c>
      <c r="S112">
        <f t="shared" si="71"/>
        <v>0</v>
      </c>
      <c r="T112">
        <f t="shared" si="72"/>
        <v>0</v>
      </c>
      <c r="U112">
        <f t="shared" si="73"/>
        <v>0</v>
      </c>
      <c r="V112">
        <f t="shared" si="74"/>
        <v>0</v>
      </c>
      <c r="W112">
        <f t="shared" si="75"/>
        <v>0</v>
      </c>
      <c r="X112">
        <f t="shared" si="76"/>
        <v>0</v>
      </c>
      <c r="Y112">
        <f t="shared" si="77"/>
        <v>0</v>
      </c>
      <c r="AA112">
        <v>63957948</v>
      </c>
      <c r="AB112">
        <f t="shared" si="78"/>
        <v>968.72</v>
      </c>
      <c r="AC112">
        <f t="shared" si="79"/>
        <v>968.72</v>
      </c>
      <c r="AD112">
        <f>ROUND((((ET112)-(EU112))+AE112),6)</f>
        <v>0</v>
      </c>
      <c r="AE112">
        <f>ROUND((EU112),6)</f>
        <v>0</v>
      </c>
      <c r="AF112">
        <f>ROUND((EV112),6)</f>
        <v>0</v>
      </c>
      <c r="AG112">
        <f t="shared" si="80"/>
        <v>0</v>
      </c>
      <c r="AH112">
        <f>(EW112)</f>
        <v>0</v>
      </c>
      <c r="AI112">
        <f>(EX112)</f>
        <v>0</v>
      </c>
      <c r="AJ112">
        <f t="shared" si="81"/>
        <v>0</v>
      </c>
      <c r="AK112">
        <v>968.72</v>
      </c>
      <c r="AL112">
        <v>968.72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95</v>
      </c>
      <c r="AU112">
        <v>65</v>
      </c>
      <c r="AV112">
        <v>1</v>
      </c>
      <c r="AW112">
        <v>1</v>
      </c>
      <c r="AZ112">
        <v>1</v>
      </c>
      <c r="BA112">
        <v>1</v>
      </c>
      <c r="BB112">
        <v>1</v>
      </c>
      <c r="BC112">
        <v>8.32</v>
      </c>
      <c r="BD112" t="s">
        <v>3</v>
      </c>
      <c r="BE112" t="s">
        <v>3</v>
      </c>
      <c r="BF112" t="s">
        <v>3</v>
      </c>
      <c r="BG112" t="s">
        <v>3</v>
      </c>
      <c r="BH112">
        <v>3</v>
      </c>
      <c r="BI112">
        <v>2</v>
      </c>
      <c r="BJ112" t="s">
        <v>296</v>
      </c>
      <c r="BM112">
        <v>108001</v>
      </c>
      <c r="BN112">
        <v>0</v>
      </c>
      <c r="BO112" t="s">
        <v>294</v>
      </c>
      <c r="BP112">
        <v>1</v>
      </c>
      <c r="BQ112">
        <v>3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 t="s">
        <v>3</v>
      </c>
      <c r="BZ112">
        <v>95</v>
      </c>
      <c r="CA112">
        <v>65</v>
      </c>
      <c r="CE112">
        <v>0</v>
      </c>
      <c r="CF112">
        <v>0</v>
      </c>
      <c r="CG112">
        <v>0</v>
      </c>
      <c r="CM112">
        <v>0</v>
      </c>
      <c r="CN112" t="s">
        <v>3</v>
      </c>
      <c r="CO112">
        <v>0</v>
      </c>
      <c r="CP112">
        <f t="shared" si="82"/>
        <v>161195.01</v>
      </c>
      <c r="CQ112">
        <f t="shared" si="83"/>
        <v>8059.7504000000008</v>
      </c>
      <c r="CR112">
        <f t="shared" si="84"/>
        <v>0</v>
      </c>
      <c r="CS112">
        <f t="shared" si="85"/>
        <v>0</v>
      </c>
      <c r="CT112">
        <f t="shared" si="86"/>
        <v>0</v>
      </c>
      <c r="CU112">
        <f t="shared" si="87"/>
        <v>0</v>
      </c>
      <c r="CV112">
        <f t="shared" si="88"/>
        <v>0</v>
      </c>
      <c r="CW112">
        <f t="shared" si="89"/>
        <v>0</v>
      </c>
      <c r="CX112">
        <f t="shared" si="90"/>
        <v>0</v>
      </c>
      <c r="CY112">
        <f t="shared" si="91"/>
        <v>0</v>
      </c>
      <c r="CZ112">
        <f t="shared" si="92"/>
        <v>0</v>
      </c>
      <c r="DC112" t="s">
        <v>3</v>
      </c>
      <c r="DD112" t="s">
        <v>3</v>
      </c>
      <c r="DE112" t="s">
        <v>3</v>
      </c>
      <c r="DF112" t="s">
        <v>3</v>
      </c>
      <c r="DG112" t="s">
        <v>3</v>
      </c>
      <c r="DH112" t="s">
        <v>3</v>
      </c>
      <c r="DI112" t="s">
        <v>3</v>
      </c>
      <c r="DJ112" t="s">
        <v>3</v>
      </c>
      <c r="DK112" t="s">
        <v>3</v>
      </c>
      <c r="DL112" t="s">
        <v>3</v>
      </c>
      <c r="DM112" t="s">
        <v>3</v>
      </c>
      <c r="DN112">
        <v>0</v>
      </c>
      <c r="DO112">
        <v>0</v>
      </c>
      <c r="DP112">
        <v>1</v>
      </c>
      <c r="DQ112">
        <v>1</v>
      </c>
      <c r="DU112">
        <v>1010</v>
      </c>
      <c r="DV112" t="s">
        <v>287</v>
      </c>
      <c r="DW112" t="s">
        <v>287</v>
      </c>
      <c r="DX112">
        <v>1</v>
      </c>
      <c r="EE112">
        <v>55981547</v>
      </c>
      <c r="EF112">
        <v>3</v>
      </c>
      <c r="EG112" t="s">
        <v>280</v>
      </c>
      <c r="EH112">
        <v>0</v>
      </c>
      <c r="EI112" t="s">
        <v>3</v>
      </c>
      <c r="EJ112">
        <v>2</v>
      </c>
      <c r="EK112">
        <v>108001</v>
      </c>
      <c r="EL112" t="s">
        <v>281</v>
      </c>
      <c r="EM112" t="s">
        <v>282</v>
      </c>
      <c r="EO112" t="s">
        <v>3</v>
      </c>
      <c r="EQ112">
        <v>0</v>
      </c>
      <c r="ER112">
        <v>968.72</v>
      </c>
      <c r="ES112">
        <v>968.72</v>
      </c>
      <c r="ET112">
        <v>0</v>
      </c>
      <c r="EU112">
        <v>0</v>
      </c>
      <c r="EV112">
        <v>0</v>
      </c>
      <c r="EW112">
        <v>0</v>
      </c>
      <c r="EX112">
        <v>0</v>
      </c>
      <c r="FQ112">
        <v>0</v>
      </c>
      <c r="FR112">
        <f t="shared" si="93"/>
        <v>0</v>
      </c>
      <c r="FS112">
        <v>0</v>
      </c>
      <c r="FX112">
        <v>95</v>
      </c>
      <c r="FY112">
        <v>65</v>
      </c>
      <c r="GA112" t="s">
        <v>3</v>
      </c>
      <c r="GD112">
        <v>1</v>
      </c>
      <c r="GF112">
        <v>-1598911997</v>
      </c>
      <c r="GG112">
        <v>2</v>
      </c>
      <c r="GH112">
        <v>1</v>
      </c>
      <c r="GI112">
        <v>2</v>
      </c>
      <c r="GJ112">
        <v>0</v>
      </c>
      <c r="GK112">
        <v>0</v>
      </c>
      <c r="GL112">
        <f t="shared" si="94"/>
        <v>0</v>
      </c>
      <c r="GM112">
        <f t="shared" si="95"/>
        <v>161195.01</v>
      </c>
      <c r="GN112">
        <f t="shared" si="96"/>
        <v>0</v>
      </c>
      <c r="GO112">
        <f t="shared" si="97"/>
        <v>161195.01</v>
      </c>
      <c r="GP112">
        <f t="shared" si="98"/>
        <v>0</v>
      </c>
      <c r="GR112">
        <v>0</v>
      </c>
      <c r="GS112">
        <v>3</v>
      </c>
      <c r="GT112">
        <v>0</v>
      </c>
      <c r="GU112" t="s">
        <v>3</v>
      </c>
      <c r="GV112">
        <f t="shared" si="99"/>
        <v>0</v>
      </c>
      <c r="GW112">
        <v>1</v>
      </c>
      <c r="GX112">
        <f t="shared" si="100"/>
        <v>0</v>
      </c>
      <c r="HA112">
        <v>0</v>
      </c>
      <c r="HB112">
        <v>0</v>
      </c>
      <c r="HC112">
        <f t="shared" si="101"/>
        <v>0</v>
      </c>
      <c r="IK112">
        <v>0</v>
      </c>
    </row>
    <row r="114" spans="1:206" x14ac:dyDescent="0.4">
      <c r="A114" s="2">
        <v>51</v>
      </c>
      <c r="B114" s="2">
        <f>B69</f>
        <v>1</v>
      </c>
      <c r="C114" s="2">
        <f>A69</f>
        <v>4</v>
      </c>
      <c r="D114" s="2">
        <f>ROW(A69)</f>
        <v>69</v>
      </c>
      <c r="E114" s="2"/>
      <c r="F114" s="2" t="str">
        <f>IF(F69&lt;&gt;"",F69,"")</f>
        <v>Новый раздел</v>
      </c>
      <c r="G114" s="2" t="str">
        <f>IF(G69&lt;&gt;"",G69,"")</f>
        <v>Строительные работы</v>
      </c>
      <c r="H114" s="2">
        <v>0</v>
      </c>
      <c r="I114" s="2"/>
      <c r="J114" s="2"/>
      <c r="K114" s="2"/>
      <c r="L114" s="2"/>
      <c r="M114" s="2"/>
      <c r="N114" s="2"/>
      <c r="O114" s="2">
        <f t="shared" ref="O114:T114" si="111">ROUND(AB114,2)</f>
        <v>342012.34</v>
      </c>
      <c r="P114" s="2">
        <f t="shared" si="111"/>
        <v>288646.58</v>
      </c>
      <c r="Q114" s="2">
        <f t="shared" si="111"/>
        <v>1371.42</v>
      </c>
      <c r="R114" s="2">
        <f t="shared" si="111"/>
        <v>857.88</v>
      </c>
      <c r="S114" s="2">
        <f t="shared" si="111"/>
        <v>51994.34</v>
      </c>
      <c r="T114" s="2">
        <f t="shared" si="111"/>
        <v>0</v>
      </c>
      <c r="U114" s="2">
        <f>AH114</f>
        <v>203.28956237999998</v>
      </c>
      <c r="V114" s="2">
        <f>AI114</f>
        <v>2.5642458000000001</v>
      </c>
      <c r="W114" s="2">
        <f>ROUND(AJ114,2)</f>
        <v>0</v>
      </c>
      <c r="X114" s="2">
        <f>ROUND(AK114,2)</f>
        <v>48932.82</v>
      </c>
      <c r="Y114" s="2">
        <f>ROUND(AL114,2)</f>
        <v>27900.85</v>
      </c>
      <c r="Z114" s="2"/>
      <c r="AA114" s="2"/>
      <c r="AB114" s="2">
        <f>ROUND(SUMIF(AA73:AA112,"=63957948",O73:O112),2)</f>
        <v>342012.34</v>
      </c>
      <c r="AC114" s="2">
        <f>ROUND(SUMIF(AA73:AA112,"=63957948",P73:P112),2)</f>
        <v>288646.58</v>
      </c>
      <c r="AD114" s="2">
        <f>ROUND(SUMIF(AA73:AA112,"=63957948",Q73:Q112),2)</f>
        <v>1371.42</v>
      </c>
      <c r="AE114" s="2">
        <f>ROUND(SUMIF(AA73:AA112,"=63957948",R73:R112),2)</f>
        <v>857.88</v>
      </c>
      <c r="AF114" s="2">
        <f>ROUND(SUMIF(AA73:AA112,"=63957948",S73:S112),2)</f>
        <v>51994.34</v>
      </c>
      <c r="AG114" s="2">
        <f>ROUND(SUMIF(AA73:AA112,"=63957948",T73:T112),2)</f>
        <v>0</v>
      </c>
      <c r="AH114" s="2">
        <f>SUMIF(AA73:AA112,"=63957948",U73:U112)</f>
        <v>203.28956237999998</v>
      </c>
      <c r="AI114" s="2">
        <f>SUMIF(AA73:AA112,"=63957948",V73:V112)</f>
        <v>2.5642458000000001</v>
      </c>
      <c r="AJ114" s="2">
        <f>ROUND(SUMIF(AA73:AA112,"=63957948",W73:W112),2)</f>
        <v>0</v>
      </c>
      <c r="AK114" s="2">
        <f>ROUND(SUMIF(AA73:AA112,"=63957948",X73:X112),2)</f>
        <v>48932.82</v>
      </c>
      <c r="AL114" s="2">
        <f>ROUND(SUMIF(AA73:AA112,"=63957948",Y73:Y112),2)</f>
        <v>27900.85</v>
      </c>
      <c r="AM114" s="2"/>
      <c r="AN114" s="2"/>
      <c r="AO114" s="2">
        <f t="shared" ref="AO114:BC114" si="112">ROUND(BX114,2)</f>
        <v>0</v>
      </c>
      <c r="AP114" s="2">
        <f t="shared" si="112"/>
        <v>0</v>
      </c>
      <c r="AQ114" s="2">
        <f t="shared" si="112"/>
        <v>0</v>
      </c>
      <c r="AR114" s="2">
        <f t="shared" si="112"/>
        <v>418846.01</v>
      </c>
      <c r="AS114" s="2">
        <f t="shared" si="112"/>
        <v>239280.26</v>
      </c>
      <c r="AT114" s="2">
        <f t="shared" si="112"/>
        <v>179565.75</v>
      </c>
      <c r="AU114" s="2">
        <f t="shared" si="112"/>
        <v>0</v>
      </c>
      <c r="AV114" s="2">
        <f t="shared" si="112"/>
        <v>288646.58</v>
      </c>
      <c r="AW114" s="2">
        <f t="shared" si="112"/>
        <v>288646.58</v>
      </c>
      <c r="AX114" s="2">
        <f t="shared" si="112"/>
        <v>0</v>
      </c>
      <c r="AY114" s="2">
        <f t="shared" si="112"/>
        <v>288646.58</v>
      </c>
      <c r="AZ114" s="2">
        <f t="shared" si="112"/>
        <v>0</v>
      </c>
      <c r="BA114" s="2">
        <f t="shared" si="112"/>
        <v>0</v>
      </c>
      <c r="BB114" s="2">
        <f t="shared" si="112"/>
        <v>0</v>
      </c>
      <c r="BC114" s="2">
        <f t="shared" si="112"/>
        <v>0</v>
      </c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>
        <f>ROUND(SUMIF(AA73:AA112,"=63957948",FQ73:FQ112),2)</f>
        <v>0</v>
      </c>
      <c r="BY114" s="2">
        <f>ROUND(SUMIF(AA73:AA112,"=63957948",FR73:FR112),2)</f>
        <v>0</v>
      </c>
      <c r="BZ114" s="2">
        <f>ROUND(SUMIF(AA73:AA112,"=63957948",GL73:GL112),2)</f>
        <v>0</v>
      </c>
      <c r="CA114" s="2">
        <f>ROUND(SUMIF(AA73:AA112,"=63957948",GM73:GM112),2)</f>
        <v>418846.01</v>
      </c>
      <c r="CB114" s="2">
        <f>ROUND(SUMIF(AA73:AA112,"=63957948",GN73:GN112),2)</f>
        <v>239280.26</v>
      </c>
      <c r="CC114" s="2">
        <f>ROUND(SUMIF(AA73:AA112,"=63957948",GO73:GO112),2)</f>
        <v>179565.75</v>
      </c>
      <c r="CD114" s="2">
        <f>ROUND(SUMIF(AA73:AA112,"=63957948",GP73:GP112),2)</f>
        <v>0</v>
      </c>
      <c r="CE114" s="2">
        <f>AC114-BX114</f>
        <v>288646.58</v>
      </c>
      <c r="CF114" s="2">
        <f>AC114-BY114</f>
        <v>288646.58</v>
      </c>
      <c r="CG114" s="2">
        <f>BX114-BZ114</f>
        <v>0</v>
      </c>
      <c r="CH114" s="2">
        <f>AC114-BX114-BY114+BZ114</f>
        <v>288646.58</v>
      </c>
      <c r="CI114" s="2">
        <f>BY114-BZ114</f>
        <v>0</v>
      </c>
      <c r="CJ114" s="2">
        <f>ROUND(SUMIF(AA73:AA112,"=63957948",GX73:GX112),2)</f>
        <v>0</v>
      </c>
      <c r="CK114" s="2">
        <f>ROUND(SUMIF(AA73:AA112,"=63957948",GY73:GY112),2)</f>
        <v>0</v>
      </c>
      <c r="CL114" s="2">
        <f>ROUND(SUMIF(AA73:AA112,"=63957948",GZ73:GZ112),2)</f>
        <v>0</v>
      </c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>
        <v>0</v>
      </c>
    </row>
    <row r="116" spans="1:206" x14ac:dyDescent="0.4">
      <c r="A116" s="4">
        <v>50</v>
      </c>
      <c r="B116" s="4">
        <v>0</v>
      </c>
      <c r="C116" s="4">
        <v>0</v>
      </c>
      <c r="D116" s="4">
        <v>1</v>
      </c>
      <c r="E116" s="4">
        <v>201</v>
      </c>
      <c r="F116" s="4">
        <f>ROUND(Source!O114,O116)</f>
        <v>342012.34</v>
      </c>
      <c r="G116" s="4" t="s">
        <v>74</v>
      </c>
      <c r="H116" s="4" t="s">
        <v>75</v>
      </c>
      <c r="I116" s="4"/>
      <c r="J116" s="4"/>
      <c r="K116" s="4">
        <v>201</v>
      </c>
      <c r="L116" s="4">
        <v>1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06" x14ac:dyDescent="0.4">
      <c r="A117" s="4">
        <v>50</v>
      </c>
      <c r="B117" s="4">
        <v>0</v>
      </c>
      <c r="C117" s="4">
        <v>0</v>
      </c>
      <c r="D117" s="4">
        <v>1</v>
      </c>
      <c r="E117" s="4">
        <v>202</v>
      </c>
      <c r="F117" s="4">
        <f>ROUND(Source!P114,O117)</f>
        <v>288646.58</v>
      </c>
      <c r="G117" s="4" t="s">
        <v>76</v>
      </c>
      <c r="H117" s="4" t="s">
        <v>77</v>
      </c>
      <c r="I117" s="4"/>
      <c r="J117" s="4"/>
      <c r="K117" s="4">
        <v>202</v>
      </c>
      <c r="L117" s="4">
        <v>2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06" x14ac:dyDescent="0.4">
      <c r="A118" s="4">
        <v>50</v>
      </c>
      <c r="B118" s="4">
        <v>0</v>
      </c>
      <c r="C118" s="4">
        <v>0</v>
      </c>
      <c r="D118" s="4">
        <v>1</v>
      </c>
      <c r="E118" s="4">
        <v>222</v>
      </c>
      <c r="F118" s="4">
        <f>ROUND(Source!AO114,O118)</f>
        <v>0</v>
      </c>
      <c r="G118" s="4" t="s">
        <v>78</v>
      </c>
      <c r="H118" s="4" t="s">
        <v>79</v>
      </c>
      <c r="I118" s="4"/>
      <c r="J118" s="4"/>
      <c r="K118" s="4">
        <v>222</v>
      </c>
      <c r="L118" s="4">
        <v>3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06" x14ac:dyDescent="0.4">
      <c r="A119" s="4">
        <v>50</v>
      </c>
      <c r="B119" s="4">
        <v>0</v>
      </c>
      <c r="C119" s="4">
        <v>0</v>
      </c>
      <c r="D119" s="4">
        <v>1</v>
      </c>
      <c r="E119" s="4">
        <v>225</v>
      </c>
      <c r="F119" s="4">
        <f>ROUND(Source!AV114,O119)</f>
        <v>288646.58</v>
      </c>
      <c r="G119" s="4" t="s">
        <v>80</v>
      </c>
      <c r="H119" s="4" t="s">
        <v>81</v>
      </c>
      <c r="I119" s="4"/>
      <c r="J119" s="4"/>
      <c r="K119" s="4">
        <v>225</v>
      </c>
      <c r="L119" s="4">
        <v>4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06" x14ac:dyDescent="0.4">
      <c r="A120" s="4">
        <v>50</v>
      </c>
      <c r="B120" s="4">
        <v>0</v>
      </c>
      <c r="C120" s="4">
        <v>0</v>
      </c>
      <c r="D120" s="4">
        <v>1</v>
      </c>
      <c r="E120" s="4">
        <v>226</v>
      </c>
      <c r="F120" s="4">
        <f>ROUND(Source!AW114,O120)</f>
        <v>288646.58</v>
      </c>
      <c r="G120" s="4" t="s">
        <v>82</v>
      </c>
      <c r="H120" s="4" t="s">
        <v>83</v>
      </c>
      <c r="I120" s="4"/>
      <c r="J120" s="4"/>
      <c r="K120" s="4">
        <v>226</v>
      </c>
      <c r="L120" s="4">
        <v>5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06" x14ac:dyDescent="0.4">
      <c r="A121" s="4">
        <v>50</v>
      </c>
      <c r="B121" s="4">
        <v>0</v>
      </c>
      <c r="C121" s="4">
        <v>0</v>
      </c>
      <c r="D121" s="4">
        <v>1</v>
      </c>
      <c r="E121" s="4">
        <v>227</v>
      </c>
      <c r="F121" s="4">
        <f>ROUND(Source!AX114,O121)</f>
        <v>0</v>
      </c>
      <c r="G121" s="4" t="s">
        <v>84</v>
      </c>
      <c r="H121" s="4" t="s">
        <v>85</v>
      </c>
      <c r="I121" s="4"/>
      <c r="J121" s="4"/>
      <c r="K121" s="4">
        <v>227</v>
      </c>
      <c r="L121" s="4">
        <v>6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06" x14ac:dyDescent="0.4">
      <c r="A122" s="4">
        <v>50</v>
      </c>
      <c r="B122" s="4">
        <v>0</v>
      </c>
      <c r="C122" s="4">
        <v>0</v>
      </c>
      <c r="D122" s="4">
        <v>1</v>
      </c>
      <c r="E122" s="4">
        <v>228</v>
      </c>
      <c r="F122" s="4">
        <f>ROUND(Source!AY114,O122)</f>
        <v>288646.58</v>
      </c>
      <c r="G122" s="4" t="s">
        <v>86</v>
      </c>
      <c r="H122" s="4" t="s">
        <v>87</v>
      </c>
      <c r="I122" s="4"/>
      <c r="J122" s="4"/>
      <c r="K122" s="4">
        <v>228</v>
      </c>
      <c r="L122" s="4">
        <v>7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06" x14ac:dyDescent="0.4">
      <c r="A123" s="4">
        <v>50</v>
      </c>
      <c r="B123" s="4">
        <v>0</v>
      </c>
      <c r="C123" s="4">
        <v>0</v>
      </c>
      <c r="D123" s="4">
        <v>1</v>
      </c>
      <c r="E123" s="4">
        <v>216</v>
      </c>
      <c r="F123" s="4">
        <f>ROUND(Source!AP114,O123)</f>
        <v>0</v>
      </c>
      <c r="G123" s="4" t="s">
        <v>88</v>
      </c>
      <c r="H123" s="4" t="s">
        <v>89</v>
      </c>
      <c r="I123" s="4"/>
      <c r="J123" s="4"/>
      <c r="K123" s="4">
        <v>216</v>
      </c>
      <c r="L123" s="4">
        <v>8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06" x14ac:dyDescent="0.4">
      <c r="A124" s="4">
        <v>50</v>
      </c>
      <c r="B124" s="4">
        <v>0</v>
      </c>
      <c r="C124" s="4">
        <v>0</v>
      </c>
      <c r="D124" s="4">
        <v>1</v>
      </c>
      <c r="E124" s="4">
        <v>223</v>
      </c>
      <c r="F124" s="4">
        <f>ROUND(Source!AQ114,O124)</f>
        <v>0</v>
      </c>
      <c r="G124" s="4" t="s">
        <v>90</v>
      </c>
      <c r="H124" s="4" t="s">
        <v>91</v>
      </c>
      <c r="I124" s="4"/>
      <c r="J124" s="4"/>
      <c r="K124" s="4">
        <v>223</v>
      </c>
      <c r="L124" s="4">
        <v>9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06" x14ac:dyDescent="0.4">
      <c r="A125" s="4">
        <v>50</v>
      </c>
      <c r="B125" s="4">
        <v>0</v>
      </c>
      <c r="C125" s="4">
        <v>0</v>
      </c>
      <c r="D125" s="4">
        <v>1</v>
      </c>
      <c r="E125" s="4">
        <v>229</v>
      </c>
      <c r="F125" s="4">
        <f>ROUND(Source!AZ114,O125)</f>
        <v>0</v>
      </c>
      <c r="G125" s="4" t="s">
        <v>92</v>
      </c>
      <c r="H125" s="4" t="s">
        <v>93</v>
      </c>
      <c r="I125" s="4"/>
      <c r="J125" s="4"/>
      <c r="K125" s="4">
        <v>229</v>
      </c>
      <c r="L125" s="4">
        <v>10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06" x14ac:dyDescent="0.4">
      <c r="A126" s="4">
        <v>50</v>
      </c>
      <c r="B126" s="4">
        <v>0</v>
      </c>
      <c r="C126" s="4">
        <v>0</v>
      </c>
      <c r="D126" s="4">
        <v>1</v>
      </c>
      <c r="E126" s="4">
        <v>203</v>
      </c>
      <c r="F126" s="4">
        <f>ROUND(Source!Q114,O126)</f>
        <v>1371.42</v>
      </c>
      <c r="G126" s="4" t="s">
        <v>94</v>
      </c>
      <c r="H126" s="4" t="s">
        <v>95</v>
      </c>
      <c r="I126" s="4"/>
      <c r="J126" s="4"/>
      <c r="K126" s="4">
        <v>203</v>
      </c>
      <c r="L126" s="4">
        <v>11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06" x14ac:dyDescent="0.4">
      <c r="A127" s="4">
        <v>50</v>
      </c>
      <c r="B127" s="4">
        <v>0</v>
      </c>
      <c r="C127" s="4">
        <v>0</v>
      </c>
      <c r="D127" s="4">
        <v>1</v>
      </c>
      <c r="E127" s="4">
        <v>231</v>
      </c>
      <c r="F127" s="4">
        <f>ROUND(Source!BB114,O127)</f>
        <v>0</v>
      </c>
      <c r="G127" s="4" t="s">
        <v>96</v>
      </c>
      <c r="H127" s="4" t="s">
        <v>97</v>
      </c>
      <c r="I127" s="4"/>
      <c r="J127" s="4"/>
      <c r="K127" s="4">
        <v>231</v>
      </c>
      <c r="L127" s="4">
        <v>12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06" x14ac:dyDescent="0.4">
      <c r="A128" s="4">
        <v>50</v>
      </c>
      <c r="B128" s="4">
        <v>0</v>
      </c>
      <c r="C128" s="4">
        <v>0</v>
      </c>
      <c r="D128" s="4">
        <v>1</v>
      </c>
      <c r="E128" s="4">
        <v>204</v>
      </c>
      <c r="F128" s="4">
        <f>ROUND(Source!R114,O128)</f>
        <v>857.88</v>
      </c>
      <c r="G128" s="4" t="s">
        <v>98</v>
      </c>
      <c r="H128" s="4" t="s">
        <v>99</v>
      </c>
      <c r="I128" s="4"/>
      <c r="J128" s="4"/>
      <c r="K128" s="4">
        <v>204</v>
      </c>
      <c r="L128" s="4">
        <v>13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88" x14ac:dyDescent="0.4">
      <c r="A129" s="4">
        <v>50</v>
      </c>
      <c r="B129" s="4">
        <v>0</v>
      </c>
      <c r="C129" s="4">
        <v>0</v>
      </c>
      <c r="D129" s="4">
        <v>1</v>
      </c>
      <c r="E129" s="4">
        <v>205</v>
      </c>
      <c r="F129" s="4">
        <f>ROUND(Source!S114,O129)</f>
        <v>51994.34</v>
      </c>
      <c r="G129" s="4" t="s">
        <v>100</v>
      </c>
      <c r="H129" s="4" t="s">
        <v>101</v>
      </c>
      <c r="I129" s="4"/>
      <c r="J129" s="4"/>
      <c r="K129" s="4">
        <v>205</v>
      </c>
      <c r="L129" s="4">
        <v>14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88" x14ac:dyDescent="0.4">
      <c r="A130" s="4">
        <v>50</v>
      </c>
      <c r="B130" s="4">
        <v>0</v>
      </c>
      <c r="C130" s="4">
        <v>0</v>
      </c>
      <c r="D130" s="4">
        <v>1</v>
      </c>
      <c r="E130" s="4">
        <v>232</v>
      </c>
      <c r="F130" s="4">
        <f>ROUND(Source!BC114,O130)</f>
        <v>0</v>
      </c>
      <c r="G130" s="4" t="s">
        <v>102</v>
      </c>
      <c r="H130" s="4" t="s">
        <v>103</v>
      </c>
      <c r="I130" s="4"/>
      <c r="J130" s="4"/>
      <c r="K130" s="4">
        <v>232</v>
      </c>
      <c r="L130" s="4">
        <v>15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88" x14ac:dyDescent="0.4">
      <c r="A131" s="4">
        <v>50</v>
      </c>
      <c r="B131" s="4">
        <v>0</v>
      </c>
      <c r="C131" s="4">
        <v>0</v>
      </c>
      <c r="D131" s="4">
        <v>1</v>
      </c>
      <c r="E131" s="4">
        <v>214</v>
      </c>
      <c r="F131" s="4">
        <f>ROUND(Source!AS114,O131)</f>
        <v>239280.26</v>
      </c>
      <c r="G131" s="4" t="s">
        <v>104</v>
      </c>
      <c r="H131" s="4" t="s">
        <v>105</v>
      </c>
      <c r="I131" s="4"/>
      <c r="J131" s="4"/>
      <c r="K131" s="4">
        <v>214</v>
      </c>
      <c r="L131" s="4">
        <v>16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88" x14ac:dyDescent="0.4">
      <c r="A132" s="4">
        <v>50</v>
      </c>
      <c r="B132" s="4">
        <v>0</v>
      </c>
      <c r="C132" s="4">
        <v>0</v>
      </c>
      <c r="D132" s="4">
        <v>1</v>
      </c>
      <c r="E132" s="4">
        <v>215</v>
      </c>
      <c r="F132" s="4">
        <f>ROUND(Source!AT114,O132)</f>
        <v>179565.75</v>
      </c>
      <c r="G132" s="4" t="s">
        <v>106</v>
      </c>
      <c r="H132" s="4" t="s">
        <v>107</v>
      </c>
      <c r="I132" s="4"/>
      <c r="J132" s="4"/>
      <c r="K132" s="4">
        <v>215</v>
      </c>
      <c r="L132" s="4">
        <v>17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88" x14ac:dyDescent="0.4">
      <c r="A133" s="4">
        <v>50</v>
      </c>
      <c r="B133" s="4">
        <v>0</v>
      </c>
      <c r="C133" s="4">
        <v>0</v>
      </c>
      <c r="D133" s="4">
        <v>1</v>
      </c>
      <c r="E133" s="4">
        <v>217</v>
      </c>
      <c r="F133" s="4">
        <f>ROUND(Source!AU114,O133)</f>
        <v>0</v>
      </c>
      <c r="G133" s="4" t="s">
        <v>108</v>
      </c>
      <c r="H133" s="4" t="s">
        <v>109</v>
      </c>
      <c r="I133" s="4"/>
      <c r="J133" s="4"/>
      <c r="K133" s="4">
        <v>217</v>
      </c>
      <c r="L133" s="4">
        <v>18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88" x14ac:dyDescent="0.4">
      <c r="A134" s="4">
        <v>50</v>
      </c>
      <c r="B134" s="4">
        <v>0</v>
      </c>
      <c r="C134" s="4">
        <v>0</v>
      </c>
      <c r="D134" s="4">
        <v>1</v>
      </c>
      <c r="E134" s="4">
        <v>230</v>
      </c>
      <c r="F134" s="4">
        <f>ROUND(Source!BA114,O134)</f>
        <v>0</v>
      </c>
      <c r="G134" s="4" t="s">
        <v>110</v>
      </c>
      <c r="H134" s="4" t="s">
        <v>111</v>
      </c>
      <c r="I134" s="4"/>
      <c r="J134" s="4"/>
      <c r="K134" s="4">
        <v>230</v>
      </c>
      <c r="L134" s="4">
        <v>19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88" x14ac:dyDescent="0.4">
      <c r="A135" s="4">
        <v>50</v>
      </c>
      <c r="B135" s="4">
        <v>0</v>
      </c>
      <c r="C135" s="4">
        <v>0</v>
      </c>
      <c r="D135" s="4">
        <v>1</v>
      </c>
      <c r="E135" s="4">
        <v>206</v>
      </c>
      <c r="F135" s="4">
        <f>ROUND(Source!T114,O135)</f>
        <v>0</v>
      </c>
      <c r="G135" s="4" t="s">
        <v>112</v>
      </c>
      <c r="H135" s="4" t="s">
        <v>113</v>
      </c>
      <c r="I135" s="4"/>
      <c r="J135" s="4"/>
      <c r="K135" s="4">
        <v>206</v>
      </c>
      <c r="L135" s="4">
        <v>20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88" x14ac:dyDescent="0.4">
      <c r="A136" s="4">
        <v>50</v>
      </c>
      <c r="B136" s="4">
        <v>0</v>
      </c>
      <c r="C136" s="4">
        <v>0</v>
      </c>
      <c r="D136" s="4">
        <v>1</v>
      </c>
      <c r="E136" s="4">
        <v>207</v>
      </c>
      <c r="F136" s="4">
        <f>Source!U114</f>
        <v>203.28956237999998</v>
      </c>
      <c r="G136" s="4" t="s">
        <v>114</v>
      </c>
      <c r="H136" s="4" t="s">
        <v>115</v>
      </c>
      <c r="I136" s="4"/>
      <c r="J136" s="4"/>
      <c r="K136" s="4">
        <v>207</v>
      </c>
      <c r="L136" s="4">
        <v>21</v>
      </c>
      <c r="M136" s="4">
        <v>3</v>
      </c>
      <c r="N136" s="4" t="s">
        <v>3</v>
      </c>
      <c r="O136" s="4">
        <v>-1</v>
      </c>
      <c r="P136" s="4"/>
      <c r="Q136" s="4"/>
      <c r="R136" s="4"/>
      <c r="S136" s="4"/>
      <c r="T136" s="4"/>
      <c r="U136" s="4"/>
      <c r="V136" s="4"/>
      <c r="W136" s="4"/>
    </row>
    <row r="137" spans="1:88" x14ac:dyDescent="0.4">
      <c r="A137" s="4">
        <v>50</v>
      </c>
      <c r="B137" s="4">
        <v>0</v>
      </c>
      <c r="C137" s="4">
        <v>0</v>
      </c>
      <c r="D137" s="4">
        <v>1</v>
      </c>
      <c r="E137" s="4">
        <v>208</v>
      </c>
      <c r="F137" s="4">
        <f>Source!V114</f>
        <v>2.5642458000000001</v>
      </c>
      <c r="G137" s="4" t="s">
        <v>116</v>
      </c>
      <c r="H137" s="4" t="s">
        <v>117</v>
      </c>
      <c r="I137" s="4"/>
      <c r="J137" s="4"/>
      <c r="K137" s="4">
        <v>208</v>
      </c>
      <c r="L137" s="4">
        <v>22</v>
      </c>
      <c r="M137" s="4">
        <v>3</v>
      </c>
      <c r="N137" s="4" t="s">
        <v>3</v>
      </c>
      <c r="O137" s="4">
        <v>-1</v>
      </c>
      <c r="P137" s="4"/>
      <c r="Q137" s="4"/>
      <c r="R137" s="4"/>
      <c r="S137" s="4"/>
      <c r="T137" s="4"/>
      <c r="U137" s="4"/>
      <c r="V137" s="4"/>
      <c r="W137" s="4"/>
    </row>
    <row r="138" spans="1:88" x14ac:dyDescent="0.4">
      <c r="A138" s="4">
        <v>50</v>
      </c>
      <c r="B138" s="4">
        <v>0</v>
      </c>
      <c r="C138" s="4">
        <v>0</v>
      </c>
      <c r="D138" s="4">
        <v>1</v>
      </c>
      <c r="E138" s="4">
        <v>209</v>
      </c>
      <c r="F138" s="4">
        <f>ROUND(Source!W114,O138)</f>
        <v>0</v>
      </c>
      <c r="G138" s="4" t="s">
        <v>118</v>
      </c>
      <c r="H138" s="4" t="s">
        <v>119</v>
      </c>
      <c r="I138" s="4"/>
      <c r="J138" s="4"/>
      <c r="K138" s="4">
        <v>209</v>
      </c>
      <c r="L138" s="4">
        <v>23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88" x14ac:dyDescent="0.4">
      <c r="A139" s="4">
        <v>50</v>
      </c>
      <c r="B139" s="4">
        <v>0</v>
      </c>
      <c r="C139" s="4">
        <v>0</v>
      </c>
      <c r="D139" s="4">
        <v>1</v>
      </c>
      <c r="E139" s="4">
        <v>210</v>
      </c>
      <c r="F139" s="4">
        <f>ROUND(Source!X114,O139)</f>
        <v>48932.82</v>
      </c>
      <c r="G139" s="4" t="s">
        <v>120</v>
      </c>
      <c r="H139" s="4" t="s">
        <v>121</v>
      </c>
      <c r="I139" s="4"/>
      <c r="J139" s="4"/>
      <c r="K139" s="4">
        <v>210</v>
      </c>
      <c r="L139" s="4">
        <v>24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88" x14ac:dyDescent="0.4">
      <c r="A140" s="4">
        <v>50</v>
      </c>
      <c r="B140" s="4">
        <v>0</v>
      </c>
      <c r="C140" s="4">
        <v>0</v>
      </c>
      <c r="D140" s="4">
        <v>1</v>
      </c>
      <c r="E140" s="4">
        <v>211</v>
      </c>
      <c r="F140" s="4">
        <f>ROUND(Source!Y114,O140)</f>
        <v>27900.85</v>
      </c>
      <c r="G140" s="4" t="s">
        <v>122</v>
      </c>
      <c r="H140" s="4" t="s">
        <v>123</v>
      </c>
      <c r="I140" s="4"/>
      <c r="J140" s="4"/>
      <c r="K140" s="4">
        <v>211</v>
      </c>
      <c r="L140" s="4">
        <v>25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88" x14ac:dyDescent="0.4">
      <c r="A141" s="4">
        <v>50</v>
      </c>
      <c r="B141" s="4">
        <v>0</v>
      </c>
      <c r="C141" s="4">
        <v>0</v>
      </c>
      <c r="D141" s="4">
        <v>1</v>
      </c>
      <c r="E141" s="4">
        <v>224</v>
      </c>
      <c r="F141" s="4">
        <f>ROUND(Source!AR114,O141)</f>
        <v>418846.01</v>
      </c>
      <c r="G141" s="4" t="s">
        <v>124</v>
      </c>
      <c r="H141" s="4" t="s">
        <v>125</v>
      </c>
      <c r="I141" s="4"/>
      <c r="J141" s="4"/>
      <c r="K141" s="4">
        <v>224</v>
      </c>
      <c r="L141" s="4">
        <v>26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3" spans="1:88" x14ac:dyDescent="0.4">
      <c r="A143" s="1">
        <v>4</v>
      </c>
      <c r="B143" s="1">
        <v>1</v>
      </c>
      <c r="C143" s="1"/>
      <c r="D143" s="1">
        <f>ROW(A151)</f>
        <v>151</v>
      </c>
      <c r="E143" s="1"/>
      <c r="F143" s="1" t="s">
        <v>10</v>
      </c>
      <c r="G143" s="1" t="s">
        <v>297</v>
      </c>
      <c r="H143" s="1" t="s">
        <v>3</v>
      </c>
      <c r="I143" s="1">
        <v>0</v>
      </c>
      <c r="J143" s="1"/>
      <c r="K143" s="1">
        <v>0</v>
      </c>
      <c r="L143" s="1"/>
      <c r="M143" s="1"/>
      <c r="N143" s="1"/>
      <c r="O143" s="1"/>
      <c r="P143" s="1"/>
      <c r="Q143" s="1"/>
      <c r="R143" s="1"/>
      <c r="S143" s="1"/>
      <c r="T143" s="1"/>
      <c r="U143" s="1" t="s">
        <v>3</v>
      </c>
      <c r="V143" s="1">
        <v>0</v>
      </c>
      <c r="W143" s="1"/>
      <c r="X143" s="1"/>
      <c r="Y143" s="1"/>
      <c r="Z143" s="1"/>
      <c r="AA143" s="1"/>
      <c r="AB143" s="1" t="s">
        <v>3</v>
      </c>
      <c r="AC143" s="1" t="s">
        <v>3</v>
      </c>
      <c r="AD143" s="1" t="s">
        <v>3</v>
      </c>
      <c r="AE143" s="1" t="s">
        <v>3</v>
      </c>
      <c r="AF143" s="1" t="s">
        <v>3</v>
      </c>
      <c r="AG143" s="1" t="s">
        <v>3</v>
      </c>
      <c r="AH143" s="1"/>
      <c r="AI143" s="1"/>
      <c r="AJ143" s="1"/>
      <c r="AK143" s="1"/>
      <c r="AL143" s="1"/>
      <c r="AM143" s="1"/>
      <c r="AN143" s="1"/>
      <c r="AO143" s="1"/>
      <c r="AP143" s="1" t="s">
        <v>3</v>
      </c>
      <c r="AQ143" s="1" t="s">
        <v>3</v>
      </c>
      <c r="AR143" s="1" t="s">
        <v>3</v>
      </c>
      <c r="AS143" s="1"/>
      <c r="AT143" s="1"/>
      <c r="AU143" s="1"/>
      <c r="AV143" s="1"/>
      <c r="AW143" s="1"/>
      <c r="AX143" s="1"/>
      <c r="AY143" s="1"/>
      <c r="AZ143" s="1" t="s">
        <v>3</v>
      </c>
      <c r="BA143" s="1"/>
      <c r="BB143" s="1" t="s">
        <v>3</v>
      </c>
      <c r="BC143" s="1" t="s">
        <v>3</v>
      </c>
      <c r="BD143" s="1" t="s">
        <v>3</v>
      </c>
      <c r="BE143" s="1" t="s">
        <v>3</v>
      </c>
      <c r="BF143" s="1" t="s">
        <v>3</v>
      </c>
      <c r="BG143" s="1" t="s">
        <v>3</v>
      </c>
      <c r="BH143" s="1" t="s">
        <v>3</v>
      </c>
      <c r="BI143" s="1" t="s">
        <v>3</v>
      </c>
      <c r="BJ143" s="1" t="s">
        <v>3</v>
      </c>
      <c r="BK143" s="1" t="s">
        <v>3</v>
      </c>
      <c r="BL143" s="1" t="s">
        <v>3</v>
      </c>
      <c r="BM143" s="1" t="s">
        <v>3</v>
      </c>
      <c r="BN143" s="1" t="s">
        <v>3</v>
      </c>
      <c r="BO143" s="1" t="s">
        <v>3</v>
      </c>
      <c r="BP143" s="1" t="s">
        <v>3</v>
      </c>
      <c r="BQ143" s="1"/>
      <c r="BR143" s="1"/>
      <c r="BS143" s="1"/>
      <c r="BT143" s="1"/>
      <c r="BU143" s="1"/>
      <c r="BV143" s="1"/>
      <c r="BW143" s="1"/>
      <c r="BX143" s="1">
        <v>0</v>
      </c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>
        <v>0</v>
      </c>
    </row>
    <row r="145" spans="1:245" x14ac:dyDescent="0.4">
      <c r="A145" s="2">
        <v>52</v>
      </c>
      <c r="B145" s="2">
        <f t="shared" ref="B145:G145" si="113">B151</f>
        <v>1</v>
      </c>
      <c r="C145" s="2">
        <f t="shared" si="113"/>
        <v>4</v>
      </c>
      <c r="D145" s="2">
        <f t="shared" si="113"/>
        <v>143</v>
      </c>
      <c r="E145" s="2">
        <f t="shared" si="113"/>
        <v>0</v>
      </c>
      <c r="F145" s="2" t="str">
        <f t="shared" si="113"/>
        <v>Новый раздел</v>
      </c>
      <c r="G145" s="2" t="str">
        <f t="shared" si="113"/>
        <v>Прочие работы</v>
      </c>
      <c r="H145" s="2"/>
      <c r="I145" s="2"/>
      <c r="J145" s="2"/>
      <c r="K145" s="2"/>
      <c r="L145" s="2"/>
      <c r="M145" s="2"/>
      <c r="N145" s="2"/>
      <c r="O145" s="2">
        <f t="shared" ref="O145:AT145" si="114">O151</f>
        <v>1821.65</v>
      </c>
      <c r="P145" s="2">
        <f t="shared" si="114"/>
        <v>976.46</v>
      </c>
      <c r="Q145" s="2">
        <f t="shared" si="114"/>
        <v>0</v>
      </c>
      <c r="R145" s="2">
        <f t="shared" si="114"/>
        <v>0</v>
      </c>
      <c r="S145" s="2">
        <f t="shared" si="114"/>
        <v>845.19</v>
      </c>
      <c r="T145" s="2">
        <f t="shared" si="114"/>
        <v>0</v>
      </c>
      <c r="U145" s="2">
        <f t="shared" si="114"/>
        <v>4.2025151520000001</v>
      </c>
      <c r="V145" s="2">
        <f t="shared" si="114"/>
        <v>0</v>
      </c>
      <c r="W145" s="2">
        <f t="shared" si="114"/>
        <v>0</v>
      </c>
      <c r="X145" s="2">
        <f t="shared" si="114"/>
        <v>659.25</v>
      </c>
      <c r="Y145" s="2">
        <f t="shared" si="114"/>
        <v>422.6</v>
      </c>
      <c r="Z145" s="2">
        <f t="shared" si="114"/>
        <v>0</v>
      </c>
      <c r="AA145" s="2">
        <f t="shared" si="114"/>
        <v>0</v>
      </c>
      <c r="AB145" s="2">
        <f t="shared" si="114"/>
        <v>1821.65</v>
      </c>
      <c r="AC145" s="2">
        <f t="shared" si="114"/>
        <v>976.46</v>
      </c>
      <c r="AD145" s="2">
        <f t="shared" si="114"/>
        <v>0</v>
      </c>
      <c r="AE145" s="2">
        <f t="shared" si="114"/>
        <v>0</v>
      </c>
      <c r="AF145" s="2">
        <f t="shared" si="114"/>
        <v>845.19</v>
      </c>
      <c r="AG145" s="2">
        <f t="shared" si="114"/>
        <v>0</v>
      </c>
      <c r="AH145" s="2">
        <f t="shared" si="114"/>
        <v>4.2025151520000001</v>
      </c>
      <c r="AI145" s="2">
        <f t="shared" si="114"/>
        <v>0</v>
      </c>
      <c r="AJ145" s="2">
        <f t="shared" si="114"/>
        <v>0</v>
      </c>
      <c r="AK145" s="2">
        <f t="shared" si="114"/>
        <v>659.25</v>
      </c>
      <c r="AL145" s="2">
        <f t="shared" si="114"/>
        <v>422.6</v>
      </c>
      <c r="AM145" s="2">
        <f t="shared" si="114"/>
        <v>0</v>
      </c>
      <c r="AN145" s="2">
        <f t="shared" si="114"/>
        <v>0</v>
      </c>
      <c r="AO145" s="2">
        <f t="shared" si="114"/>
        <v>0</v>
      </c>
      <c r="AP145" s="2">
        <f t="shared" si="114"/>
        <v>0</v>
      </c>
      <c r="AQ145" s="2">
        <f t="shared" si="114"/>
        <v>0</v>
      </c>
      <c r="AR145" s="2">
        <f t="shared" si="114"/>
        <v>2903.5</v>
      </c>
      <c r="AS145" s="2">
        <f t="shared" si="114"/>
        <v>2903.5</v>
      </c>
      <c r="AT145" s="2">
        <f t="shared" si="114"/>
        <v>0</v>
      </c>
      <c r="AU145" s="2">
        <f t="shared" ref="AU145:BZ145" si="115">AU151</f>
        <v>0</v>
      </c>
      <c r="AV145" s="2">
        <f t="shared" si="115"/>
        <v>976.46</v>
      </c>
      <c r="AW145" s="2">
        <f t="shared" si="115"/>
        <v>976.46</v>
      </c>
      <c r="AX145" s="2">
        <f t="shared" si="115"/>
        <v>0</v>
      </c>
      <c r="AY145" s="2">
        <f t="shared" si="115"/>
        <v>976.46</v>
      </c>
      <c r="AZ145" s="2">
        <f t="shared" si="115"/>
        <v>0</v>
      </c>
      <c r="BA145" s="2">
        <f t="shared" si="115"/>
        <v>0</v>
      </c>
      <c r="BB145" s="2">
        <f t="shared" si="115"/>
        <v>0</v>
      </c>
      <c r="BC145" s="2">
        <f t="shared" si="115"/>
        <v>0</v>
      </c>
      <c r="BD145" s="2">
        <f t="shared" si="115"/>
        <v>0</v>
      </c>
      <c r="BE145" s="2">
        <f t="shared" si="115"/>
        <v>0</v>
      </c>
      <c r="BF145" s="2">
        <f t="shared" si="115"/>
        <v>0</v>
      </c>
      <c r="BG145" s="2">
        <f t="shared" si="115"/>
        <v>0</v>
      </c>
      <c r="BH145" s="2">
        <f t="shared" si="115"/>
        <v>0</v>
      </c>
      <c r="BI145" s="2">
        <f t="shared" si="115"/>
        <v>0</v>
      </c>
      <c r="BJ145" s="2">
        <f t="shared" si="115"/>
        <v>0</v>
      </c>
      <c r="BK145" s="2">
        <f t="shared" si="115"/>
        <v>0</v>
      </c>
      <c r="BL145" s="2">
        <f t="shared" si="115"/>
        <v>0</v>
      </c>
      <c r="BM145" s="2">
        <f t="shared" si="115"/>
        <v>0</v>
      </c>
      <c r="BN145" s="2">
        <f t="shared" si="115"/>
        <v>0</v>
      </c>
      <c r="BO145" s="2">
        <f t="shared" si="115"/>
        <v>0</v>
      </c>
      <c r="BP145" s="2">
        <f t="shared" si="115"/>
        <v>0</v>
      </c>
      <c r="BQ145" s="2">
        <f t="shared" si="115"/>
        <v>0</v>
      </c>
      <c r="BR145" s="2">
        <f t="shared" si="115"/>
        <v>0</v>
      </c>
      <c r="BS145" s="2">
        <f t="shared" si="115"/>
        <v>0</v>
      </c>
      <c r="BT145" s="2">
        <f t="shared" si="115"/>
        <v>0</v>
      </c>
      <c r="BU145" s="2">
        <f t="shared" si="115"/>
        <v>0</v>
      </c>
      <c r="BV145" s="2">
        <f t="shared" si="115"/>
        <v>0</v>
      </c>
      <c r="BW145" s="2">
        <f t="shared" si="115"/>
        <v>0</v>
      </c>
      <c r="BX145" s="2">
        <f t="shared" si="115"/>
        <v>0</v>
      </c>
      <c r="BY145" s="2">
        <f t="shared" si="115"/>
        <v>0</v>
      </c>
      <c r="BZ145" s="2">
        <f t="shared" si="115"/>
        <v>0</v>
      </c>
      <c r="CA145" s="2">
        <f t="shared" ref="CA145:DF145" si="116">CA151</f>
        <v>2903.5</v>
      </c>
      <c r="CB145" s="2">
        <f t="shared" si="116"/>
        <v>2903.5</v>
      </c>
      <c r="CC145" s="2">
        <f t="shared" si="116"/>
        <v>0</v>
      </c>
      <c r="CD145" s="2">
        <f t="shared" si="116"/>
        <v>0</v>
      </c>
      <c r="CE145" s="2">
        <f t="shared" si="116"/>
        <v>976.46</v>
      </c>
      <c r="CF145" s="2">
        <f t="shared" si="116"/>
        <v>976.46</v>
      </c>
      <c r="CG145" s="2">
        <f t="shared" si="116"/>
        <v>0</v>
      </c>
      <c r="CH145" s="2">
        <f t="shared" si="116"/>
        <v>976.46</v>
      </c>
      <c r="CI145" s="2">
        <f t="shared" si="116"/>
        <v>0</v>
      </c>
      <c r="CJ145" s="2">
        <f t="shared" si="116"/>
        <v>0</v>
      </c>
      <c r="CK145" s="2">
        <f t="shared" si="116"/>
        <v>0</v>
      </c>
      <c r="CL145" s="2">
        <f t="shared" si="116"/>
        <v>0</v>
      </c>
      <c r="CM145" s="2">
        <f t="shared" si="116"/>
        <v>0</v>
      </c>
      <c r="CN145" s="2">
        <f t="shared" si="116"/>
        <v>0</v>
      </c>
      <c r="CO145" s="2">
        <f t="shared" si="116"/>
        <v>0</v>
      </c>
      <c r="CP145" s="2">
        <f t="shared" si="116"/>
        <v>0</v>
      </c>
      <c r="CQ145" s="2">
        <f t="shared" si="116"/>
        <v>0</v>
      </c>
      <c r="CR145" s="2">
        <f t="shared" si="116"/>
        <v>0</v>
      </c>
      <c r="CS145" s="2">
        <f t="shared" si="116"/>
        <v>0</v>
      </c>
      <c r="CT145" s="2">
        <f t="shared" si="116"/>
        <v>0</v>
      </c>
      <c r="CU145" s="2">
        <f t="shared" si="116"/>
        <v>0</v>
      </c>
      <c r="CV145" s="2">
        <f t="shared" si="116"/>
        <v>0</v>
      </c>
      <c r="CW145" s="2">
        <f t="shared" si="116"/>
        <v>0</v>
      </c>
      <c r="CX145" s="2">
        <f t="shared" si="116"/>
        <v>0</v>
      </c>
      <c r="CY145" s="2">
        <f t="shared" si="116"/>
        <v>0</v>
      </c>
      <c r="CZ145" s="2">
        <f t="shared" si="116"/>
        <v>0</v>
      </c>
      <c r="DA145" s="2">
        <f t="shared" si="116"/>
        <v>0</v>
      </c>
      <c r="DB145" s="2">
        <f t="shared" si="116"/>
        <v>0</v>
      </c>
      <c r="DC145" s="2">
        <f t="shared" si="116"/>
        <v>0</v>
      </c>
      <c r="DD145" s="2">
        <f t="shared" si="116"/>
        <v>0</v>
      </c>
      <c r="DE145" s="2">
        <f t="shared" si="116"/>
        <v>0</v>
      </c>
      <c r="DF145" s="2">
        <f t="shared" si="116"/>
        <v>0</v>
      </c>
      <c r="DG145" s="3">
        <f t="shared" ref="DG145:EL145" si="117">DG151</f>
        <v>0</v>
      </c>
      <c r="DH145" s="3">
        <f t="shared" si="117"/>
        <v>0</v>
      </c>
      <c r="DI145" s="3">
        <f t="shared" si="117"/>
        <v>0</v>
      </c>
      <c r="DJ145" s="3">
        <f t="shared" si="117"/>
        <v>0</v>
      </c>
      <c r="DK145" s="3">
        <f t="shared" si="117"/>
        <v>0</v>
      </c>
      <c r="DL145" s="3">
        <f t="shared" si="117"/>
        <v>0</v>
      </c>
      <c r="DM145" s="3">
        <f t="shared" si="117"/>
        <v>0</v>
      </c>
      <c r="DN145" s="3">
        <f t="shared" si="117"/>
        <v>0</v>
      </c>
      <c r="DO145" s="3">
        <f t="shared" si="117"/>
        <v>0</v>
      </c>
      <c r="DP145" s="3">
        <f t="shared" si="117"/>
        <v>0</v>
      </c>
      <c r="DQ145" s="3">
        <f t="shared" si="117"/>
        <v>0</v>
      </c>
      <c r="DR145" s="3">
        <f t="shared" si="117"/>
        <v>0</v>
      </c>
      <c r="DS145" s="3">
        <f t="shared" si="117"/>
        <v>0</v>
      </c>
      <c r="DT145" s="3">
        <f t="shared" si="117"/>
        <v>0</v>
      </c>
      <c r="DU145" s="3">
        <f t="shared" si="117"/>
        <v>0</v>
      </c>
      <c r="DV145" s="3">
        <f t="shared" si="117"/>
        <v>0</v>
      </c>
      <c r="DW145" s="3">
        <f t="shared" si="117"/>
        <v>0</v>
      </c>
      <c r="DX145" s="3">
        <f t="shared" si="117"/>
        <v>0</v>
      </c>
      <c r="DY145" s="3">
        <f t="shared" si="117"/>
        <v>0</v>
      </c>
      <c r="DZ145" s="3">
        <f t="shared" si="117"/>
        <v>0</v>
      </c>
      <c r="EA145" s="3">
        <f t="shared" si="117"/>
        <v>0</v>
      </c>
      <c r="EB145" s="3">
        <f t="shared" si="117"/>
        <v>0</v>
      </c>
      <c r="EC145" s="3">
        <f t="shared" si="117"/>
        <v>0</v>
      </c>
      <c r="ED145" s="3">
        <f t="shared" si="117"/>
        <v>0</v>
      </c>
      <c r="EE145" s="3">
        <f t="shared" si="117"/>
        <v>0</v>
      </c>
      <c r="EF145" s="3">
        <f t="shared" si="117"/>
        <v>0</v>
      </c>
      <c r="EG145" s="3">
        <f t="shared" si="117"/>
        <v>0</v>
      </c>
      <c r="EH145" s="3">
        <f t="shared" si="117"/>
        <v>0</v>
      </c>
      <c r="EI145" s="3">
        <f t="shared" si="117"/>
        <v>0</v>
      </c>
      <c r="EJ145" s="3">
        <f t="shared" si="117"/>
        <v>0</v>
      </c>
      <c r="EK145" s="3">
        <f t="shared" si="117"/>
        <v>0</v>
      </c>
      <c r="EL145" s="3">
        <f t="shared" si="117"/>
        <v>0</v>
      </c>
      <c r="EM145" s="3">
        <f t="shared" ref="EM145:FR145" si="118">EM151</f>
        <v>0</v>
      </c>
      <c r="EN145" s="3">
        <f t="shared" si="118"/>
        <v>0</v>
      </c>
      <c r="EO145" s="3">
        <f t="shared" si="118"/>
        <v>0</v>
      </c>
      <c r="EP145" s="3">
        <f t="shared" si="118"/>
        <v>0</v>
      </c>
      <c r="EQ145" s="3">
        <f t="shared" si="118"/>
        <v>0</v>
      </c>
      <c r="ER145" s="3">
        <f t="shared" si="118"/>
        <v>0</v>
      </c>
      <c r="ES145" s="3">
        <f t="shared" si="118"/>
        <v>0</v>
      </c>
      <c r="ET145" s="3">
        <f t="shared" si="118"/>
        <v>0</v>
      </c>
      <c r="EU145" s="3">
        <f t="shared" si="118"/>
        <v>0</v>
      </c>
      <c r="EV145" s="3">
        <f t="shared" si="118"/>
        <v>0</v>
      </c>
      <c r="EW145" s="3">
        <f t="shared" si="118"/>
        <v>0</v>
      </c>
      <c r="EX145" s="3">
        <f t="shared" si="118"/>
        <v>0</v>
      </c>
      <c r="EY145" s="3">
        <f t="shared" si="118"/>
        <v>0</v>
      </c>
      <c r="EZ145" s="3">
        <f t="shared" si="118"/>
        <v>0</v>
      </c>
      <c r="FA145" s="3">
        <f t="shared" si="118"/>
        <v>0</v>
      </c>
      <c r="FB145" s="3">
        <f t="shared" si="118"/>
        <v>0</v>
      </c>
      <c r="FC145" s="3">
        <f t="shared" si="118"/>
        <v>0</v>
      </c>
      <c r="FD145" s="3">
        <f t="shared" si="118"/>
        <v>0</v>
      </c>
      <c r="FE145" s="3">
        <f t="shared" si="118"/>
        <v>0</v>
      </c>
      <c r="FF145" s="3">
        <f t="shared" si="118"/>
        <v>0</v>
      </c>
      <c r="FG145" s="3">
        <f t="shared" si="118"/>
        <v>0</v>
      </c>
      <c r="FH145" s="3">
        <f t="shared" si="118"/>
        <v>0</v>
      </c>
      <c r="FI145" s="3">
        <f t="shared" si="118"/>
        <v>0</v>
      </c>
      <c r="FJ145" s="3">
        <f t="shared" si="118"/>
        <v>0</v>
      </c>
      <c r="FK145" s="3">
        <f t="shared" si="118"/>
        <v>0</v>
      </c>
      <c r="FL145" s="3">
        <f t="shared" si="118"/>
        <v>0</v>
      </c>
      <c r="FM145" s="3">
        <f t="shared" si="118"/>
        <v>0</v>
      </c>
      <c r="FN145" s="3">
        <f t="shared" si="118"/>
        <v>0</v>
      </c>
      <c r="FO145" s="3">
        <f t="shared" si="118"/>
        <v>0</v>
      </c>
      <c r="FP145" s="3">
        <f t="shared" si="118"/>
        <v>0</v>
      </c>
      <c r="FQ145" s="3">
        <f t="shared" si="118"/>
        <v>0</v>
      </c>
      <c r="FR145" s="3">
        <f t="shared" si="118"/>
        <v>0</v>
      </c>
      <c r="FS145" s="3">
        <f t="shared" ref="FS145:GX145" si="119">FS151</f>
        <v>0</v>
      </c>
      <c r="FT145" s="3">
        <f t="shared" si="119"/>
        <v>0</v>
      </c>
      <c r="FU145" s="3">
        <f t="shared" si="119"/>
        <v>0</v>
      </c>
      <c r="FV145" s="3">
        <f t="shared" si="119"/>
        <v>0</v>
      </c>
      <c r="FW145" s="3">
        <f t="shared" si="119"/>
        <v>0</v>
      </c>
      <c r="FX145" s="3">
        <f t="shared" si="119"/>
        <v>0</v>
      </c>
      <c r="FY145" s="3">
        <f t="shared" si="119"/>
        <v>0</v>
      </c>
      <c r="FZ145" s="3">
        <f t="shared" si="119"/>
        <v>0</v>
      </c>
      <c r="GA145" s="3">
        <f t="shared" si="119"/>
        <v>0</v>
      </c>
      <c r="GB145" s="3">
        <f t="shared" si="119"/>
        <v>0</v>
      </c>
      <c r="GC145" s="3">
        <f t="shared" si="119"/>
        <v>0</v>
      </c>
      <c r="GD145" s="3">
        <f t="shared" si="119"/>
        <v>0</v>
      </c>
      <c r="GE145" s="3">
        <f t="shared" si="119"/>
        <v>0</v>
      </c>
      <c r="GF145" s="3">
        <f t="shared" si="119"/>
        <v>0</v>
      </c>
      <c r="GG145" s="3">
        <f t="shared" si="119"/>
        <v>0</v>
      </c>
      <c r="GH145" s="3">
        <f t="shared" si="119"/>
        <v>0</v>
      </c>
      <c r="GI145" s="3">
        <f t="shared" si="119"/>
        <v>0</v>
      </c>
      <c r="GJ145" s="3">
        <f t="shared" si="119"/>
        <v>0</v>
      </c>
      <c r="GK145" s="3">
        <f t="shared" si="119"/>
        <v>0</v>
      </c>
      <c r="GL145" s="3">
        <f t="shared" si="119"/>
        <v>0</v>
      </c>
      <c r="GM145" s="3">
        <f t="shared" si="119"/>
        <v>0</v>
      </c>
      <c r="GN145" s="3">
        <f t="shared" si="119"/>
        <v>0</v>
      </c>
      <c r="GO145" s="3">
        <f t="shared" si="119"/>
        <v>0</v>
      </c>
      <c r="GP145" s="3">
        <f t="shared" si="119"/>
        <v>0</v>
      </c>
      <c r="GQ145" s="3">
        <f t="shared" si="119"/>
        <v>0</v>
      </c>
      <c r="GR145" s="3">
        <f t="shared" si="119"/>
        <v>0</v>
      </c>
      <c r="GS145" s="3">
        <f t="shared" si="119"/>
        <v>0</v>
      </c>
      <c r="GT145" s="3">
        <f t="shared" si="119"/>
        <v>0</v>
      </c>
      <c r="GU145" s="3">
        <f t="shared" si="119"/>
        <v>0</v>
      </c>
      <c r="GV145" s="3">
        <f t="shared" si="119"/>
        <v>0</v>
      </c>
      <c r="GW145" s="3">
        <f t="shared" si="119"/>
        <v>0</v>
      </c>
      <c r="GX145" s="3">
        <f t="shared" si="119"/>
        <v>0</v>
      </c>
    </row>
    <row r="147" spans="1:245" x14ac:dyDescent="0.4">
      <c r="A147">
        <v>17</v>
      </c>
      <c r="B147">
        <v>1</v>
      </c>
      <c r="C147">
        <f>ROW(SmtRes!A135)</f>
        <v>135</v>
      </c>
      <c r="D147">
        <f>ROW(EtalonRes!A137)</f>
        <v>137</v>
      </c>
      <c r="E147" t="s">
        <v>298</v>
      </c>
      <c r="F147" t="s">
        <v>299</v>
      </c>
      <c r="G147" t="s">
        <v>300</v>
      </c>
      <c r="H147" t="s">
        <v>301</v>
      </c>
      <c r="I147">
        <f>ROUND((1.96086)/100,9)</f>
        <v>1.96086E-2</v>
      </c>
      <c r="J147">
        <v>0</v>
      </c>
      <c r="O147">
        <f>ROUND(CP147,2)</f>
        <v>845.19</v>
      </c>
      <c r="P147">
        <f>ROUND(CQ147*I147,2)</f>
        <v>0</v>
      </c>
      <c r="Q147">
        <f>ROUND(CR147*I147,2)</f>
        <v>0</v>
      </c>
      <c r="R147">
        <f>ROUND(CS147*I147,2)</f>
        <v>0</v>
      </c>
      <c r="S147">
        <f>ROUND(CT147*I147,2)</f>
        <v>845.19</v>
      </c>
      <c r="T147">
        <f>ROUND(CU147*I147,2)</f>
        <v>0</v>
      </c>
      <c r="U147">
        <f>CV147*I147</f>
        <v>4.2025151520000001</v>
      </c>
      <c r="V147">
        <f>CW147*I147</f>
        <v>0</v>
      </c>
      <c r="W147">
        <f>ROUND(CX147*I147,2)</f>
        <v>0</v>
      </c>
      <c r="X147">
        <f t="shared" ref="X147:Y149" si="120">ROUND(CY147,2)</f>
        <v>659.25</v>
      </c>
      <c r="Y147">
        <f t="shared" si="120"/>
        <v>422.6</v>
      </c>
      <c r="AA147">
        <v>63957948</v>
      </c>
      <c r="AB147">
        <f>ROUND((AC147+AD147+AF147),6)</f>
        <v>1553.82</v>
      </c>
      <c r="AC147">
        <f>ROUND((ES147),6)</f>
        <v>0</v>
      </c>
      <c r="AD147">
        <f>ROUND((((ET147)-(EU147))+AE147),6)</f>
        <v>0</v>
      </c>
      <c r="AE147">
        <f t="shared" ref="AE147:AF149" si="121">ROUND((EU147),6)</f>
        <v>0</v>
      </c>
      <c r="AF147">
        <f t="shared" si="121"/>
        <v>1553.82</v>
      </c>
      <c r="AG147">
        <f>ROUND((AP147),6)</f>
        <v>0</v>
      </c>
      <c r="AH147">
        <f t="shared" ref="AH147:AI149" si="122">(EW147)</f>
        <v>214.32</v>
      </c>
      <c r="AI147">
        <f t="shared" si="122"/>
        <v>0</v>
      </c>
      <c r="AJ147">
        <f>(AS147)</f>
        <v>0</v>
      </c>
      <c r="AK147">
        <v>1553.82</v>
      </c>
      <c r="AL147">
        <v>0</v>
      </c>
      <c r="AM147">
        <v>0</v>
      </c>
      <c r="AN147">
        <v>0</v>
      </c>
      <c r="AO147">
        <v>1553.82</v>
      </c>
      <c r="AP147">
        <v>0</v>
      </c>
      <c r="AQ147">
        <v>214.32</v>
      </c>
      <c r="AR147">
        <v>0</v>
      </c>
      <c r="AS147">
        <v>0</v>
      </c>
      <c r="AT147">
        <v>78</v>
      </c>
      <c r="AU147">
        <v>50</v>
      </c>
      <c r="AV147">
        <v>1</v>
      </c>
      <c r="AW147">
        <v>1</v>
      </c>
      <c r="AZ147">
        <v>1</v>
      </c>
      <c r="BA147">
        <v>27.74</v>
      </c>
      <c r="BB147">
        <v>1</v>
      </c>
      <c r="BC147">
        <v>1</v>
      </c>
      <c r="BD147" t="s">
        <v>3</v>
      </c>
      <c r="BE147" t="s">
        <v>3</v>
      </c>
      <c r="BF147" t="s">
        <v>3</v>
      </c>
      <c r="BG147" t="s">
        <v>3</v>
      </c>
      <c r="BH147">
        <v>0</v>
      </c>
      <c r="BI147">
        <v>1</v>
      </c>
      <c r="BJ147" t="s">
        <v>302</v>
      </c>
      <c r="BM147">
        <v>69001</v>
      </c>
      <c r="BN147">
        <v>0</v>
      </c>
      <c r="BO147" t="s">
        <v>299</v>
      </c>
      <c r="BP147">
        <v>1</v>
      </c>
      <c r="BQ147">
        <v>6</v>
      </c>
      <c r="BR147">
        <v>0</v>
      </c>
      <c r="BS147">
        <v>27.74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3</v>
      </c>
      <c r="BZ147">
        <v>78</v>
      </c>
      <c r="CA147">
        <v>50</v>
      </c>
      <c r="CE147">
        <v>0</v>
      </c>
      <c r="CF147">
        <v>0</v>
      </c>
      <c r="CG147">
        <v>0</v>
      </c>
      <c r="CM147">
        <v>0</v>
      </c>
      <c r="CN147" t="s">
        <v>3</v>
      </c>
      <c r="CO147">
        <v>0</v>
      </c>
      <c r="CP147">
        <f>(P147+Q147+S147)</f>
        <v>845.19</v>
      </c>
      <c r="CQ147">
        <f>AC147*BC147</f>
        <v>0</v>
      </c>
      <c r="CR147">
        <f>AD147*BB147</f>
        <v>0</v>
      </c>
      <c r="CS147">
        <f>AE147*BS147</f>
        <v>0</v>
      </c>
      <c r="CT147">
        <f>AF147*BA147</f>
        <v>43102.966799999995</v>
      </c>
      <c r="CU147">
        <f t="shared" ref="CU147:CX149" si="123">AG147</f>
        <v>0</v>
      </c>
      <c r="CV147">
        <f t="shared" si="123"/>
        <v>214.32</v>
      </c>
      <c r="CW147">
        <f t="shared" si="123"/>
        <v>0</v>
      </c>
      <c r="CX147">
        <f t="shared" si="123"/>
        <v>0</v>
      </c>
      <c r="CY147">
        <f>(((S147+R147)*AT147)/100)</f>
        <v>659.24820000000011</v>
      </c>
      <c r="CZ147">
        <f>(((S147+R147)*AU147)/100)</f>
        <v>422.59500000000003</v>
      </c>
      <c r="DC147" t="s">
        <v>3</v>
      </c>
      <c r="DD147" t="s">
        <v>3</v>
      </c>
      <c r="DE147" t="s">
        <v>3</v>
      </c>
      <c r="DF147" t="s">
        <v>3</v>
      </c>
      <c r="DG147" t="s">
        <v>3</v>
      </c>
      <c r="DH147" t="s">
        <v>3</v>
      </c>
      <c r="DI147" t="s">
        <v>3</v>
      </c>
      <c r="DJ147" t="s">
        <v>3</v>
      </c>
      <c r="DK147" t="s">
        <v>3</v>
      </c>
      <c r="DL147" t="s">
        <v>3</v>
      </c>
      <c r="DM147" t="s">
        <v>3</v>
      </c>
      <c r="DN147">
        <v>0</v>
      </c>
      <c r="DO147">
        <v>0</v>
      </c>
      <c r="DP147">
        <v>1</v>
      </c>
      <c r="DQ147">
        <v>1</v>
      </c>
      <c r="DU147">
        <v>1009</v>
      </c>
      <c r="DV147" t="s">
        <v>301</v>
      </c>
      <c r="DW147" t="s">
        <v>301</v>
      </c>
      <c r="DX147">
        <v>100000</v>
      </c>
      <c r="EE147">
        <v>55981533</v>
      </c>
      <c r="EF147">
        <v>6</v>
      </c>
      <c r="EG147" t="s">
        <v>19</v>
      </c>
      <c r="EH147">
        <v>0</v>
      </c>
      <c r="EI147" t="s">
        <v>3</v>
      </c>
      <c r="EJ147">
        <v>1</v>
      </c>
      <c r="EK147">
        <v>69001</v>
      </c>
      <c r="EL147" t="s">
        <v>303</v>
      </c>
      <c r="EM147" t="s">
        <v>304</v>
      </c>
      <c r="EO147" t="s">
        <v>3</v>
      </c>
      <c r="EQ147">
        <v>0</v>
      </c>
      <c r="ER147">
        <v>1553.82</v>
      </c>
      <c r="ES147">
        <v>0</v>
      </c>
      <c r="ET147">
        <v>0</v>
      </c>
      <c r="EU147">
        <v>0</v>
      </c>
      <c r="EV147">
        <v>1553.82</v>
      </c>
      <c r="EW147">
        <v>214.32</v>
      </c>
      <c r="EX147">
        <v>0</v>
      </c>
      <c r="EY147">
        <v>0</v>
      </c>
      <c r="FQ147">
        <v>0</v>
      </c>
      <c r="FR147">
        <f>ROUND(IF(AND(BH147=3,BI147=3),P147,0),2)</f>
        <v>0</v>
      </c>
      <c r="FS147">
        <v>0</v>
      </c>
      <c r="FX147">
        <v>78</v>
      </c>
      <c r="FY147">
        <v>50</v>
      </c>
      <c r="GA147" t="s">
        <v>3</v>
      </c>
      <c r="GD147">
        <v>1</v>
      </c>
      <c r="GF147">
        <v>-1478138617</v>
      </c>
      <c r="GG147">
        <v>2</v>
      </c>
      <c r="GH147">
        <v>1</v>
      </c>
      <c r="GI147">
        <v>2</v>
      </c>
      <c r="GJ147">
        <v>0</v>
      </c>
      <c r="GK147">
        <v>0</v>
      </c>
      <c r="GL147">
        <f>ROUND(IF(AND(BH147=3,BI147=3,FS147&lt;&gt;0),P147,0),2)</f>
        <v>0</v>
      </c>
      <c r="GM147">
        <f>ROUND(O147+X147+Y147,2)+GX147</f>
        <v>1927.04</v>
      </c>
      <c r="GN147">
        <f>IF(OR(BI147=0,BI147=1),ROUND(O147+X147+Y147,2),0)</f>
        <v>1927.04</v>
      </c>
      <c r="GO147">
        <f>IF(BI147=2,ROUND(O147+X147+Y147,2),0)</f>
        <v>0</v>
      </c>
      <c r="GP147">
        <f>IF(BI147=4,ROUND(O147+X147+Y147,2)+GX147,0)</f>
        <v>0</v>
      </c>
      <c r="GR147">
        <v>0</v>
      </c>
      <c r="GS147">
        <v>3</v>
      </c>
      <c r="GT147">
        <v>0</v>
      </c>
      <c r="GU147" t="s">
        <v>3</v>
      </c>
      <c r="GV147">
        <f>ROUND((GT147),6)</f>
        <v>0</v>
      </c>
      <c r="GW147">
        <v>1</v>
      </c>
      <c r="GX147">
        <f>ROUND(HC147*I147,2)</f>
        <v>0</v>
      </c>
      <c r="HA147">
        <v>0</v>
      </c>
      <c r="HB147">
        <v>0</v>
      </c>
      <c r="HC147">
        <f>GV147*GW147</f>
        <v>0</v>
      </c>
      <c r="IK147">
        <v>0</v>
      </c>
    </row>
    <row r="148" spans="1:245" x14ac:dyDescent="0.4">
      <c r="A148">
        <v>18</v>
      </c>
      <c r="B148">
        <v>1</v>
      </c>
      <c r="C148">
        <v>135</v>
      </c>
      <c r="E148" t="s">
        <v>305</v>
      </c>
      <c r="F148" t="s">
        <v>40</v>
      </c>
      <c r="G148" t="s">
        <v>50</v>
      </c>
      <c r="H148" t="s">
        <v>42</v>
      </c>
      <c r="I148">
        <f>I147*J148</f>
        <v>1.96086</v>
      </c>
      <c r="J148">
        <v>100</v>
      </c>
      <c r="O148">
        <f>ROUND(CP148,2)</f>
        <v>0</v>
      </c>
      <c r="P148">
        <f>ROUND(CQ148*I148,2)</f>
        <v>0</v>
      </c>
      <c r="Q148">
        <f>ROUND(CR148*I148,2)</f>
        <v>0</v>
      </c>
      <c r="R148">
        <f>ROUND(CS148*I148,2)</f>
        <v>0</v>
      </c>
      <c r="S148">
        <f>ROUND(CT148*I148,2)</f>
        <v>0</v>
      </c>
      <c r="T148">
        <f>ROUND(CU148*I148,2)</f>
        <v>0</v>
      </c>
      <c r="U148">
        <f>CV148*I148</f>
        <v>0</v>
      </c>
      <c r="V148">
        <f>CW148*I148</f>
        <v>0</v>
      </c>
      <c r="W148">
        <f>ROUND(CX148*I148,2)</f>
        <v>0</v>
      </c>
      <c r="X148">
        <f t="shared" si="120"/>
        <v>0</v>
      </c>
      <c r="Y148">
        <f t="shared" si="120"/>
        <v>0</v>
      </c>
      <c r="AA148">
        <v>63957948</v>
      </c>
      <c r="AB148">
        <f>ROUND((AC148+AD148+AF148),6)</f>
        <v>0</v>
      </c>
      <c r="AC148">
        <f>ROUND((ES148),6)</f>
        <v>0</v>
      </c>
      <c r="AD148">
        <f>ROUND((((ET148)-(EU148))+AE148),6)</f>
        <v>0</v>
      </c>
      <c r="AE148">
        <f t="shared" si="121"/>
        <v>0</v>
      </c>
      <c r="AF148">
        <f t="shared" si="121"/>
        <v>0</v>
      </c>
      <c r="AG148">
        <f>ROUND((AP148),6)</f>
        <v>0</v>
      </c>
      <c r="AH148">
        <f t="shared" si="122"/>
        <v>0</v>
      </c>
      <c r="AI148">
        <f t="shared" si="122"/>
        <v>0</v>
      </c>
      <c r="AJ148">
        <f>(AS148)</f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78</v>
      </c>
      <c r="AU148">
        <v>50</v>
      </c>
      <c r="AV148">
        <v>1</v>
      </c>
      <c r="AW148">
        <v>1</v>
      </c>
      <c r="AZ148">
        <v>1</v>
      </c>
      <c r="BA148">
        <v>1</v>
      </c>
      <c r="BB148">
        <v>1</v>
      </c>
      <c r="BC148">
        <v>7.21</v>
      </c>
      <c r="BD148" t="s">
        <v>3</v>
      </c>
      <c r="BE148" t="s">
        <v>3</v>
      </c>
      <c r="BF148" t="s">
        <v>3</v>
      </c>
      <c r="BG148" t="s">
        <v>3</v>
      </c>
      <c r="BH148">
        <v>3</v>
      </c>
      <c r="BI148">
        <v>1</v>
      </c>
      <c r="BJ148" t="s">
        <v>3</v>
      </c>
      <c r="BM148">
        <v>69001</v>
      </c>
      <c r="BN148">
        <v>0</v>
      </c>
      <c r="BO148" t="s">
        <v>3</v>
      </c>
      <c r="BP148">
        <v>0</v>
      </c>
      <c r="BQ148">
        <v>6</v>
      </c>
      <c r="BR148">
        <v>0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1</v>
      </c>
      <c r="BY148" t="s">
        <v>3</v>
      </c>
      <c r="BZ148">
        <v>78</v>
      </c>
      <c r="CA148">
        <v>50</v>
      </c>
      <c r="CE148">
        <v>0</v>
      </c>
      <c r="CF148">
        <v>0</v>
      </c>
      <c r="CG148">
        <v>0</v>
      </c>
      <c r="CM148">
        <v>0</v>
      </c>
      <c r="CN148" t="s">
        <v>3</v>
      </c>
      <c r="CO148">
        <v>0</v>
      </c>
      <c r="CP148">
        <f>(P148+Q148+S148)</f>
        <v>0</v>
      </c>
      <c r="CQ148">
        <f>AC148*BC148</f>
        <v>0</v>
      </c>
      <c r="CR148">
        <f>AD148*BB148</f>
        <v>0</v>
      </c>
      <c r="CS148">
        <f>AE148*BS148</f>
        <v>0</v>
      </c>
      <c r="CT148">
        <f>AF148*BA148</f>
        <v>0</v>
      </c>
      <c r="CU148">
        <f t="shared" si="123"/>
        <v>0</v>
      </c>
      <c r="CV148">
        <f t="shared" si="123"/>
        <v>0</v>
      </c>
      <c r="CW148">
        <f t="shared" si="123"/>
        <v>0</v>
      </c>
      <c r="CX148">
        <f t="shared" si="123"/>
        <v>0</v>
      </c>
      <c r="CY148">
        <f>(((S148+R148)*AT148)/100)</f>
        <v>0</v>
      </c>
      <c r="CZ148">
        <f>(((S148+R148)*AU148)/100)</f>
        <v>0</v>
      </c>
      <c r="DC148" t="s">
        <v>3</v>
      </c>
      <c r="DD148" t="s">
        <v>3</v>
      </c>
      <c r="DE148" t="s">
        <v>3</v>
      </c>
      <c r="DF148" t="s">
        <v>3</v>
      </c>
      <c r="DG148" t="s">
        <v>3</v>
      </c>
      <c r="DH148" t="s">
        <v>3</v>
      </c>
      <c r="DI148" t="s">
        <v>3</v>
      </c>
      <c r="DJ148" t="s">
        <v>3</v>
      </c>
      <c r="DK148" t="s">
        <v>3</v>
      </c>
      <c r="DL148" t="s">
        <v>3</v>
      </c>
      <c r="DM148" t="s">
        <v>3</v>
      </c>
      <c r="DN148">
        <v>0</v>
      </c>
      <c r="DO148">
        <v>0</v>
      </c>
      <c r="DP148">
        <v>1</v>
      </c>
      <c r="DQ148">
        <v>1</v>
      </c>
      <c r="DU148">
        <v>1009</v>
      </c>
      <c r="DV148" t="s">
        <v>42</v>
      </c>
      <c r="DW148" t="s">
        <v>42</v>
      </c>
      <c r="DX148">
        <v>1000</v>
      </c>
      <c r="EE148">
        <v>55981533</v>
      </c>
      <c r="EF148">
        <v>6</v>
      </c>
      <c r="EG148" t="s">
        <v>19</v>
      </c>
      <c r="EH148">
        <v>0</v>
      </c>
      <c r="EI148" t="s">
        <v>3</v>
      </c>
      <c r="EJ148">
        <v>1</v>
      </c>
      <c r="EK148">
        <v>69001</v>
      </c>
      <c r="EL148" t="s">
        <v>303</v>
      </c>
      <c r="EM148" t="s">
        <v>304</v>
      </c>
      <c r="EO148" t="s">
        <v>3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FQ148">
        <v>0</v>
      </c>
      <c r="FR148">
        <f>ROUND(IF(AND(BH148=3,BI148=3),P148,0),2)</f>
        <v>0</v>
      </c>
      <c r="FS148">
        <v>0</v>
      </c>
      <c r="FX148">
        <v>78</v>
      </c>
      <c r="FY148">
        <v>50</v>
      </c>
      <c r="GA148" t="s">
        <v>3</v>
      </c>
      <c r="GD148">
        <v>1</v>
      </c>
      <c r="GF148">
        <v>-179832266</v>
      </c>
      <c r="GG148">
        <v>2</v>
      </c>
      <c r="GH148">
        <v>1</v>
      </c>
      <c r="GI148">
        <v>5</v>
      </c>
      <c r="GJ148">
        <v>0</v>
      </c>
      <c r="GK148">
        <v>0</v>
      </c>
      <c r="GL148">
        <f>ROUND(IF(AND(BH148=3,BI148=3,FS148&lt;&gt;0),P148,0),2)</f>
        <v>0</v>
      </c>
      <c r="GM148">
        <f>ROUND(O148+X148+Y148,2)+GX148</f>
        <v>0</v>
      </c>
      <c r="GN148">
        <f>IF(OR(BI148=0,BI148=1),ROUND(O148+X148+Y148,2),0)</f>
        <v>0</v>
      </c>
      <c r="GO148">
        <f>IF(BI148=2,ROUND(O148+X148+Y148,2),0)</f>
        <v>0</v>
      </c>
      <c r="GP148">
        <f>IF(BI148=4,ROUND(O148+X148+Y148,2)+GX148,0)</f>
        <v>0</v>
      </c>
      <c r="GR148">
        <v>0</v>
      </c>
      <c r="GS148">
        <v>3</v>
      </c>
      <c r="GT148">
        <v>0</v>
      </c>
      <c r="GU148" t="s">
        <v>3</v>
      </c>
      <c r="GV148">
        <f>ROUND((GT148),6)</f>
        <v>0</v>
      </c>
      <c r="GW148">
        <v>1</v>
      </c>
      <c r="GX148">
        <f>ROUND(HC148*I148,2)</f>
        <v>0</v>
      </c>
      <c r="HA148">
        <v>0</v>
      </c>
      <c r="HB148">
        <v>0</v>
      </c>
      <c r="HC148">
        <f>GV148*GW148</f>
        <v>0</v>
      </c>
      <c r="IK148">
        <v>0</v>
      </c>
    </row>
    <row r="149" spans="1:245" x14ac:dyDescent="0.4">
      <c r="A149">
        <v>17</v>
      </c>
      <c r="B149">
        <v>1</v>
      </c>
      <c r="E149" t="s">
        <v>306</v>
      </c>
      <c r="F149" t="s">
        <v>307</v>
      </c>
      <c r="G149" t="s">
        <v>308</v>
      </c>
      <c r="H149" t="s">
        <v>265</v>
      </c>
      <c r="I149">
        <f>ROUND(1,9)</f>
        <v>1</v>
      </c>
      <c r="J149">
        <v>0</v>
      </c>
      <c r="O149">
        <f>ROUND(CP149,2)</f>
        <v>976.46</v>
      </c>
      <c r="P149">
        <f>ROUND(CQ149*I149,2)</f>
        <v>976.46</v>
      </c>
      <c r="Q149">
        <f>ROUND(CR149*I149,2)</f>
        <v>0</v>
      </c>
      <c r="R149">
        <f>ROUND(CS149*I149,2)</f>
        <v>0</v>
      </c>
      <c r="S149">
        <f>ROUND(CT149*I149,2)</f>
        <v>0</v>
      </c>
      <c r="T149">
        <f>ROUND(CU149*I149,2)</f>
        <v>0</v>
      </c>
      <c r="U149">
        <f>CV149*I149</f>
        <v>0</v>
      </c>
      <c r="V149">
        <f>CW149*I149</f>
        <v>0</v>
      </c>
      <c r="W149">
        <f>ROUND(CX149*I149,2)</f>
        <v>0</v>
      </c>
      <c r="X149">
        <f t="shared" si="120"/>
        <v>0</v>
      </c>
      <c r="Y149">
        <f t="shared" si="120"/>
        <v>0</v>
      </c>
      <c r="AA149">
        <v>63957948</v>
      </c>
      <c r="AB149">
        <f>ROUND((AC149+AD149+AF149),6)</f>
        <v>122.98</v>
      </c>
      <c r="AC149">
        <f>ROUND((ES149),6)</f>
        <v>122.98</v>
      </c>
      <c r="AD149">
        <f>ROUND((((ET149)-(EU149))+AE149),6)</f>
        <v>0</v>
      </c>
      <c r="AE149">
        <f t="shared" si="121"/>
        <v>0</v>
      </c>
      <c r="AF149">
        <f t="shared" si="121"/>
        <v>0</v>
      </c>
      <c r="AG149">
        <f>ROUND((AP149),6)</f>
        <v>0</v>
      </c>
      <c r="AH149">
        <f t="shared" si="122"/>
        <v>0</v>
      </c>
      <c r="AI149">
        <f t="shared" si="122"/>
        <v>0</v>
      </c>
      <c r="AJ149">
        <f>(AS149)</f>
        <v>0</v>
      </c>
      <c r="AK149">
        <v>122.98</v>
      </c>
      <c r="AL149">
        <v>122.98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v>7.94</v>
      </c>
      <c r="BD149" t="s">
        <v>3</v>
      </c>
      <c r="BE149" t="s">
        <v>3</v>
      </c>
      <c r="BF149" t="s">
        <v>3</v>
      </c>
      <c r="BG149" t="s">
        <v>3</v>
      </c>
      <c r="BH149">
        <v>3</v>
      </c>
      <c r="BI149">
        <v>1</v>
      </c>
      <c r="BJ149" t="s">
        <v>309</v>
      </c>
      <c r="BM149">
        <v>500001</v>
      </c>
      <c r="BN149">
        <v>0</v>
      </c>
      <c r="BO149" t="s">
        <v>307</v>
      </c>
      <c r="BP149">
        <v>1</v>
      </c>
      <c r="BQ149">
        <v>8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3</v>
      </c>
      <c r="BZ149">
        <v>0</v>
      </c>
      <c r="CA149">
        <v>0</v>
      </c>
      <c r="CE149">
        <v>0</v>
      </c>
      <c r="CF149">
        <v>0</v>
      </c>
      <c r="CG149">
        <v>0</v>
      </c>
      <c r="CM149">
        <v>0</v>
      </c>
      <c r="CN149" t="s">
        <v>3</v>
      </c>
      <c r="CO149">
        <v>0</v>
      </c>
      <c r="CP149">
        <f>(P149+Q149+S149)</f>
        <v>976.46</v>
      </c>
      <c r="CQ149">
        <f>AC149*BC149</f>
        <v>976.46120000000008</v>
      </c>
      <c r="CR149">
        <f>AD149*BB149</f>
        <v>0</v>
      </c>
      <c r="CS149">
        <f>AE149*BS149</f>
        <v>0</v>
      </c>
      <c r="CT149">
        <f>AF149*BA149</f>
        <v>0</v>
      </c>
      <c r="CU149">
        <f t="shared" si="123"/>
        <v>0</v>
      </c>
      <c r="CV149">
        <f t="shared" si="123"/>
        <v>0</v>
      </c>
      <c r="CW149">
        <f t="shared" si="123"/>
        <v>0</v>
      </c>
      <c r="CX149">
        <f t="shared" si="123"/>
        <v>0</v>
      </c>
      <c r="CY149">
        <f>(((S149+R149)*AT149)/100)</f>
        <v>0</v>
      </c>
      <c r="CZ149">
        <f>(((S149+R149)*AU149)/100)</f>
        <v>0</v>
      </c>
      <c r="DC149" t="s">
        <v>3</v>
      </c>
      <c r="DD149" t="s">
        <v>3</v>
      </c>
      <c r="DE149" t="s">
        <v>3</v>
      </c>
      <c r="DF149" t="s">
        <v>3</v>
      </c>
      <c r="DG149" t="s">
        <v>3</v>
      </c>
      <c r="DH149" t="s">
        <v>3</v>
      </c>
      <c r="DI149" t="s">
        <v>3</v>
      </c>
      <c r="DJ149" t="s">
        <v>3</v>
      </c>
      <c r="DK149" t="s">
        <v>3</v>
      </c>
      <c r="DL149" t="s">
        <v>3</v>
      </c>
      <c r="DM149" t="s">
        <v>3</v>
      </c>
      <c r="DN149">
        <v>0</v>
      </c>
      <c r="DO149">
        <v>0</v>
      </c>
      <c r="DP149">
        <v>1</v>
      </c>
      <c r="DQ149">
        <v>1</v>
      </c>
      <c r="DU149">
        <v>1013</v>
      </c>
      <c r="DV149" t="s">
        <v>265</v>
      </c>
      <c r="DW149" t="s">
        <v>265</v>
      </c>
      <c r="DX149">
        <v>1</v>
      </c>
      <c r="EE149">
        <v>55981602</v>
      </c>
      <c r="EF149">
        <v>8</v>
      </c>
      <c r="EG149" t="s">
        <v>310</v>
      </c>
      <c r="EH149">
        <v>0</v>
      </c>
      <c r="EI149" t="s">
        <v>3</v>
      </c>
      <c r="EJ149">
        <v>1</v>
      </c>
      <c r="EK149">
        <v>500001</v>
      </c>
      <c r="EL149" t="s">
        <v>311</v>
      </c>
      <c r="EM149" t="s">
        <v>312</v>
      </c>
      <c r="EO149" t="s">
        <v>3</v>
      </c>
      <c r="EQ149">
        <v>0</v>
      </c>
      <c r="ER149">
        <v>122.98</v>
      </c>
      <c r="ES149">
        <v>122.98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FQ149">
        <v>0</v>
      </c>
      <c r="FR149">
        <f>ROUND(IF(AND(BH149=3,BI149=3),P149,0),2)</f>
        <v>0</v>
      </c>
      <c r="FS149">
        <v>0</v>
      </c>
      <c r="FX149">
        <v>0</v>
      </c>
      <c r="FY149">
        <v>0</v>
      </c>
      <c r="GA149" t="s">
        <v>3</v>
      </c>
      <c r="GD149">
        <v>1</v>
      </c>
      <c r="GF149">
        <v>-1417813814</v>
      </c>
      <c r="GG149">
        <v>2</v>
      </c>
      <c r="GH149">
        <v>1</v>
      </c>
      <c r="GI149">
        <v>2</v>
      </c>
      <c r="GJ149">
        <v>0</v>
      </c>
      <c r="GK149">
        <v>0</v>
      </c>
      <c r="GL149">
        <f>ROUND(IF(AND(BH149=3,BI149=3,FS149&lt;&gt;0),P149,0),2)</f>
        <v>0</v>
      </c>
      <c r="GM149">
        <f>ROUND(O149+X149+Y149,2)+GX149</f>
        <v>976.46</v>
      </c>
      <c r="GN149">
        <f>IF(OR(BI149=0,BI149=1),ROUND(O149+X149+Y149,2),0)</f>
        <v>976.46</v>
      </c>
      <c r="GO149">
        <f>IF(BI149=2,ROUND(O149+X149+Y149,2),0)</f>
        <v>0</v>
      </c>
      <c r="GP149">
        <f>IF(BI149=4,ROUND(O149+X149+Y149,2)+GX149,0)</f>
        <v>0</v>
      </c>
      <c r="GR149">
        <v>0</v>
      </c>
      <c r="GS149">
        <v>3</v>
      </c>
      <c r="GT149">
        <v>0</v>
      </c>
      <c r="GU149" t="s">
        <v>3</v>
      </c>
      <c r="GV149">
        <f>ROUND((GT149),6)</f>
        <v>0</v>
      </c>
      <c r="GW149">
        <v>1</v>
      </c>
      <c r="GX149">
        <f>ROUND(HC149*I149,2)</f>
        <v>0</v>
      </c>
      <c r="HA149">
        <v>0</v>
      </c>
      <c r="HB149">
        <v>0</v>
      </c>
      <c r="HC149">
        <f>GV149*GW149</f>
        <v>0</v>
      </c>
      <c r="IK149">
        <v>0</v>
      </c>
    </row>
    <row r="151" spans="1:245" x14ac:dyDescent="0.4">
      <c r="A151" s="2">
        <v>51</v>
      </c>
      <c r="B151" s="2">
        <f>B143</f>
        <v>1</v>
      </c>
      <c r="C151" s="2">
        <f>A143</f>
        <v>4</v>
      </c>
      <c r="D151" s="2">
        <f>ROW(A143)</f>
        <v>143</v>
      </c>
      <c r="E151" s="2"/>
      <c r="F151" s="2" t="str">
        <f>IF(F143&lt;&gt;"",F143,"")</f>
        <v>Новый раздел</v>
      </c>
      <c r="G151" s="2" t="str">
        <f>IF(G143&lt;&gt;"",G143,"")</f>
        <v>Прочие работы</v>
      </c>
      <c r="H151" s="2">
        <v>0</v>
      </c>
      <c r="I151" s="2"/>
      <c r="J151" s="2"/>
      <c r="K151" s="2"/>
      <c r="L151" s="2"/>
      <c r="M151" s="2"/>
      <c r="N151" s="2"/>
      <c r="O151" s="2">
        <f t="shared" ref="O151:T151" si="124">ROUND(AB151,2)</f>
        <v>1821.65</v>
      </c>
      <c r="P151" s="2">
        <f t="shared" si="124"/>
        <v>976.46</v>
      </c>
      <c r="Q151" s="2">
        <f t="shared" si="124"/>
        <v>0</v>
      </c>
      <c r="R151" s="2">
        <f t="shared" si="124"/>
        <v>0</v>
      </c>
      <c r="S151" s="2">
        <f t="shared" si="124"/>
        <v>845.19</v>
      </c>
      <c r="T151" s="2">
        <f t="shared" si="124"/>
        <v>0</v>
      </c>
      <c r="U151" s="2">
        <f>AH151</f>
        <v>4.2025151520000001</v>
      </c>
      <c r="V151" s="2">
        <f>AI151</f>
        <v>0</v>
      </c>
      <c r="W151" s="2">
        <f>ROUND(AJ151,2)</f>
        <v>0</v>
      </c>
      <c r="X151" s="2">
        <f>ROUND(AK151,2)</f>
        <v>659.25</v>
      </c>
      <c r="Y151" s="2">
        <f>ROUND(AL151,2)</f>
        <v>422.6</v>
      </c>
      <c r="Z151" s="2"/>
      <c r="AA151" s="2"/>
      <c r="AB151" s="2">
        <f>ROUND(SUMIF(AA147:AA149,"=63957948",O147:O149),2)</f>
        <v>1821.65</v>
      </c>
      <c r="AC151" s="2">
        <f>ROUND(SUMIF(AA147:AA149,"=63957948",P147:P149),2)</f>
        <v>976.46</v>
      </c>
      <c r="AD151" s="2">
        <f>ROUND(SUMIF(AA147:AA149,"=63957948",Q147:Q149),2)</f>
        <v>0</v>
      </c>
      <c r="AE151" s="2">
        <f>ROUND(SUMIF(AA147:AA149,"=63957948",R147:R149),2)</f>
        <v>0</v>
      </c>
      <c r="AF151" s="2">
        <f>ROUND(SUMIF(AA147:AA149,"=63957948",S147:S149),2)</f>
        <v>845.19</v>
      </c>
      <c r="AG151" s="2">
        <f>ROUND(SUMIF(AA147:AA149,"=63957948",T147:T149),2)</f>
        <v>0</v>
      </c>
      <c r="AH151" s="2">
        <f>SUMIF(AA147:AA149,"=63957948",U147:U149)</f>
        <v>4.2025151520000001</v>
      </c>
      <c r="AI151" s="2">
        <f>SUMIF(AA147:AA149,"=63957948",V147:V149)</f>
        <v>0</v>
      </c>
      <c r="AJ151" s="2">
        <f>ROUND(SUMIF(AA147:AA149,"=63957948",W147:W149),2)</f>
        <v>0</v>
      </c>
      <c r="AK151" s="2">
        <f>ROUND(SUMIF(AA147:AA149,"=63957948",X147:X149),2)</f>
        <v>659.25</v>
      </c>
      <c r="AL151" s="2">
        <f>ROUND(SUMIF(AA147:AA149,"=63957948",Y147:Y149),2)</f>
        <v>422.6</v>
      </c>
      <c r="AM151" s="2"/>
      <c r="AN151" s="2"/>
      <c r="AO151" s="2">
        <f t="shared" ref="AO151:BC151" si="125">ROUND(BX151,2)</f>
        <v>0</v>
      </c>
      <c r="AP151" s="2">
        <f t="shared" si="125"/>
        <v>0</v>
      </c>
      <c r="AQ151" s="2">
        <f t="shared" si="125"/>
        <v>0</v>
      </c>
      <c r="AR151" s="2">
        <f t="shared" si="125"/>
        <v>2903.5</v>
      </c>
      <c r="AS151" s="2">
        <f t="shared" si="125"/>
        <v>2903.5</v>
      </c>
      <c r="AT151" s="2">
        <f t="shared" si="125"/>
        <v>0</v>
      </c>
      <c r="AU151" s="2">
        <f t="shared" si="125"/>
        <v>0</v>
      </c>
      <c r="AV151" s="2">
        <f t="shared" si="125"/>
        <v>976.46</v>
      </c>
      <c r="AW151" s="2">
        <f t="shared" si="125"/>
        <v>976.46</v>
      </c>
      <c r="AX151" s="2">
        <f t="shared" si="125"/>
        <v>0</v>
      </c>
      <c r="AY151" s="2">
        <f t="shared" si="125"/>
        <v>976.46</v>
      </c>
      <c r="AZ151" s="2">
        <f t="shared" si="125"/>
        <v>0</v>
      </c>
      <c r="BA151" s="2">
        <f t="shared" si="125"/>
        <v>0</v>
      </c>
      <c r="BB151" s="2">
        <f t="shared" si="125"/>
        <v>0</v>
      </c>
      <c r="BC151" s="2">
        <f t="shared" si="125"/>
        <v>0</v>
      </c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>
        <f>ROUND(SUMIF(AA147:AA149,"=63957948",FQ147:FQ149),2)</f>
        <v>0</v>
      </c>
      <c r="BY151" s="2">
        <f>ROUND(SUMIF(AA147:AA149,"=63957948",FR147:FR149),2)</f>
        <v>0</v>
      </c>
      <c r="BZ151" s="2">
        <f>ROUND(SUMIF(AA147:AA149,"=63957948",GL147:GL149),2)</f>
        <v>0</v>
      </c>
      <c r="CA151" s="2">
        <f>ROUND(SUMIF(AA147:AA149,"=63957948",GM147:GM149),2)</f>
        <v>2903.5</v>
      </c>
      <c r="CB151" s="2">
        <f>ROUND(SUMIF(AA147:AA149,"=63957948",GN147:GN149),2)</f>
        <v>2903.5</v>
      </c>
      <c r="CC151" s="2">
        <f>ROUND(SUMIF(AA147:AA149,"=63957948",GO147:GO149),2)</f>
        <v>0</v>
      </c>
      <c r="CD151" s="2">
        <f>ROUND(SUMIF(AA147:AA149,"=63957948",GP147:GP149),2)</f>
        <v>0</v>
      </c>
      <c r="CE151" s="2">
        <f>AC151-BX151</f>
        <v>976.46</v>
      </c>
      <c r="CF151" s="2">
        <f>AC151-BY151</f>
        <v>976.46</v>
      </c>
      <c r="CG151" s="2">
        <f>BX151-BZ151</f>
        <v>0</v>
      </c>
      <c r="CH151" s="2">
        <f>AC151-BX151-BY151+BZ151</f>
        <v>976.46</v>
      </c>
      <c r="CI151" s="2">
        <f>BY151-BZ151</f>
        <v>0</v>
      </c>
      <c r="CJ151" s="2">
        <f>ROUND(SUMIF(AA147:AA149,"=63957948",GX147:GX149),2)</f>
        <v>0</v>
      </c>
      <c r="CK151" s="2">
        <f>ROUND(SUMIF(AA147:AA149,"=63957948",GY147:GY149),2)</f>
        <v>0</v>
      </c>
      <c r="CL151" s="2">
        <f>ROUND(SUMIF(AA147:AA149,"=63957948",GZ147:GZ149),2)</f>
        <v>0</v>
      </c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>
        <v>0</v>
      </c>
    </row>
    <row r="153" spans="1:245" x14ac:dyDescent="0.4">
      <c r="A153" s="4">
        <v>50</v>
      </c>
      <c r="B153" s="4">
        <v>0</v>
      </c>
      <c r="C153" s="4">
        <v>0</v>
      </c>
      <c r="D153" s="4">
        <v>1</v>
      </c>
      <c r="E153" s="4">
        <v>201</v>
      </c>
      <c r="F153" s="4">
        <f>ROUND(Source!O151,O153)</f>
        <v>1821.65</v>
      </c>
      <c r="G153" s="4" t="s">
        <v>74</v>
      </c>
      <c r="H153" s="4" t="s">
        <v>75</v>
      </c>
      <c r="I153" s="4"/>
      <c r="J153" s="4"/>
      <c r="K153" s="4">
        <v>201</v>
      </c>
      <c r="L153" s="4">
        <v>1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45" x14ac:dyDescent="0.4">
      <c r="A154" s="4">
        <v>50</v>
      </c>
      <c r="B154" s="4">
        <v>0</v>
      </c>
      <c r="C154" s="4">
        <v>0</v>
      </c>
      <c r="D154" s="4">
        <v>1</v>
      </c>
      <c r="E154" s="4">
        <v>202</v>
      </c>
      <c r="F154" s="4">
        <f>ROUND(Source!P151,O154)</f>
        <v>976.46</v>
      </c>
      <c r="G154" s="4" t="s">
        <v>76</v>
      </c>
      <c r="H154" s="4" t="s">
        <v>77</v>
      </c>
      <c r="I154" s="4"/>
      <c r="J154" s="4"/>
      <c r="K154" s="4">
        <v>202</v>
      </c>
      <c r="L154" s="4">
        <v>2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45" x14ac:dyDescent="0.4">
      <c r="A155" s="4">
        <v>50</v>
      </c>
      <c r="B155" s="4">
        <v>0</v>
      </c>
      <c r="C155" s="4">
        <v>0</v>
      </c>
      <c r="D155" s="4">
        <v>1</v>
      </c>
      <c r="E155" s="4">
        <v>222</v>
      </c>
      <c r="F155" s="4">
        <f>ROUND(Source!AO151,O155)</f>
        <v>0</v>
      </c>
      <c r="G155" s="4" t="s">
        <v>78</v>
      </c>
      <c r="H155" s="4" t="s">
        <v>79</v>
      </c>
      <c r="I155" s="4"/>
      <c r="J155" s="4"/>
      <c r="K155" s="4">
        <v>222</v>
      </c>
      <c r="L155" s="4">
        <v>3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45" x14ac:dyDescent="0.4">
      <c r="A156" s="4">
        <v>50</v>
      </c>
      <c r="B156" s="4">
        <v>0</v>
      </c>
      <c r="C156" s="4">
        <v>0</v>
      </c>
      <c r="D156" s="4">
        <v>1</v>
      </c>
      <c r="E156" s="4">
        <v>225</v>
      </c>
      <c r="F156" s="4">
        <f>ROUND(Source!AV151,O156)</f>
        <v>976.46</v>
      </c>
      <c r="G156" s="4" t="s">
        <v>80</v>
      </c>
      <c r="H156" s="4" t="s">
        <v>81</v>
      </c>
      <c r="I156" s="4"/>
      <c r="J156" s="4"/>
      <c r="K156" s="4">
        <v>225</v>
      </c>
      <c r="L156" s="4">
        <v>4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45" x14ac:dyDescent="0.4">
      <c r="A157" s="4">
        <v>50</v>
      </c>
      <c r="B157" s="4">
        <v>0</v>
      </c>
      <c r="C157" s="4">
        <v>0</v>
      </c>
      <c r="D157" s="4">
        <v>1</v>
      </c>
      <c r="E157" s="4">
        <v>226</v>
      </c>
      <c r="F157" s="4">
        <f>ROUND(Source!AW151,O157)</f>
        <v>976.46</v>
      </c>
      <c r="G157" s="4" t="s">
        <v>82</v>
      </c>
      <c r="H157" s="4" t="s">
        <v>83</v>
      </c>
      <c r="I157" s="4"/>
      <c r="J157" s="4"/>
      <c r="K157" s="4">
        <v>226</v>
      </c>
      <c r="L157" s="4">
        <v>5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45" x14ac:dyDescent="0.4">
      <c r="A158" s="4">
        <v>50</v>
      </c>
      <c r="B158" s="4">
        <v>0</v>
      </c>
      <c r="C158" s="4">
        <v>0</v>
      </c>
      <c r="D158" s="4">
        <v>1</v>
      </c>
      <c r="E158" s="4">
        <v>227</v>
      </c>
      <c r="F158" s="4">
        <f>ROUND(Source!AX151,O158)</f>
        <v>0</v>
      </c>
      <c r="G158" s="4" t="s">
        <v>84</v>
      </c>
      <c r="H158" s="4" t="s">
        <v>85</v>
      </c>
      <c r="I158" s="4"/>
      <c r="J158" s="4"/>
      <c r="K158" s="4">
        <v>227</v>
      </c>
      <c r="L158" s="4">
        <v>6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45" x14ac:dyDescent="0.4">
      <c r="A159" s="4">
        <v>50</v>
      </c>
      <c r="B159" s="4">
        <v>0</v>
      </c>
      <c r="C159" s="4">
        <v>0</v>
      </c>
      <c r="D159" s="4">
        <v>1</v>
      </c>
      <c r="E159" s="4">
        <v>228</v>
      </c>
      <c r="F159" s="4">
        <f>ROUND(Source!AY151,O159)</f>
        <v>976.46</v>
      </c>
      <c r="G159" s="4" t="s">
        <v>86</v>
      </c>
      <c r="H159" s="4" t="s">
        <v>87</v>
      </c>
      <c r="I159" s="4"/>
      <c r="J159" s="4"/>
      <c r="K159" s="4">
        <v>228</v>
      </c>
      <c r="L159" s="4">
        <v>7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45" x14ac:dyDescent="0.4">
      <c r="A160" s="4">
        <v>50</v>
      </c>
      <c r="B160" s="4">
        <v>0</v>
      </c>
      <c r="C160" s="4">
        <v>0</v>
      </c>
      <c r="D160" s="4">
        <v>1</v>
      </c>
      <c r="E160" s="4">
        <v>216</v>
      </c>
      <c r="F160" s="4">
        <f>ROUND(Source!AP151,O160)</f>
        <v>0</v>
      </c>
      <c r="G160" s="4" t="s">
        <v>88</v>
      </c>
      <c r="H160" s="4" t="s">
        <v>89</v>
      </c>
      <c r="I160" s="4"/>
      <c r="J160" s="4"/>
      <c r="K160" s="4">
        <v>216</v>
      </c>
      <c r="L160" s="4">
        <v>8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 x14ac:dyDescent="0.4">
      <c r="A161" s="4">
        <v>50</v>
      </c>
      <c r="B161" s="4">
        <v>0</v>
      </c>
      <c r="C161" s="4">
        <v>0</v>
      </c>
      <c r="D161" s="4">
        <v>1</v>
      </c>
      <c r="E161" s="4">
        <v>223</v>
      </c>
      <c r="F161" s="4">
        <f>ROUND(Source!AQ151,O161)</f>
        <v>0</v>
      </c>
      <c r="G161" s="4" t="s">
        <v>90</v>
      </c>
      <c r="H161" s="4" t="s">
        <v>91</v>
      </c>
      <c r="I161" s="4"/>
      <c r="J161" s="4"/>
      <c r="K161" s="4">
        <v>223</v>
      </c>
      <c r="L161" s="4">
        <v>9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x14ac:dyDescent="0.4">
      <c r="A162" s="4">
        <v>50</v>
      </c>
      <c r="B162" s="4">
        <v>0</v>
      </c>
      <c r="C162" s="4">
        <v>0</v>
      </c>
      <c r="D162" s="4">
        <v>1</v>
      </c>
      <c r="E162" s="4">
        <v>229</v>
      </c>
      <c r="F162" s="4">
        <f>ROUND(Source!AZ151,O162)</f>
        <v>0</v>
      </c>
      <c r="G162" s="4" t="s">
        <v>92</v>
      </c>
      <c r="H162" s="4" t="s">
        <v>93</v>
      </c>
      <c r="I162" s="4"/>
      <c r="J162" s="4"/>
      <c r="K162" s="4">
        <v>229</v>
      </c>
      <c r="L162" s="4">
        <v>10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4">
      <c r="A163" s="4">
        <v>50</v>
      </c>
      <c r="B163" s="4">
        <v>0</v>
      </c>
      <c r="C163" s="4">
        <v>0</v>
      </c>
      <c r="D163" s="4">
        <v>1</v>
      </c>
      <c r="E163" s="4">
        <v>203</v>
      </c>
      <c r="F163" s="4">
        <f>ROUND(Source!Q151,O163)</f>
        <v>0</v>
      </c>
      <c r="G163" s="4" t="s">
        <v>94</v>
      </c>
      <c r="H163" s="4" t="s">
        <v>95</v>
      </c>
      <c r="I163" s="4"/>
      <c r="J163" s="4"/>
      <c r="K163" s="4">
        <v>203</v>
      </c>
      <c r="L163" s="4">
        <v>11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4">
      <c r="A164" s="4">
        <v>50</v>
      </c>
      <c r="B164" s="4">
        <v>0</v>
      </c>
      <c r="C164" s="4">
        <v>0</v>
      </c>
      <c r="D164" s="4">
        <v>1</v>
      </c>
      <c r="E164" s="4">
        <v>231</v>
      </c>
      <c r="F164" s="4">
        <f>ROUND(Source!BB151,O164)</f>
        <v>0</v>
      </c>
      <c r="G164" s="4" t="s">
        <v>96</v>
      </c>
      <c r="H164" s="4" t="s">
        <v>97</v>
      </c>
      <c r="I164" s="4"/>
      <c r="J164" s="4"/>
      <c r="K164" s="4">
        <v>231</v>
      </c>
      <c r="L164" s="4">
        <v>12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4">
      <c r="A165" s="4">
        <v>50</v>
      </c>
      <c r="B165" s="4">
        <v>0</v>
      </c>
      <c r="C165" s="4">
        <v>0</v>
      </c>
      <c r="D165" s="4">
        <v>1</v>
      </c>
      <c r="E165" s="4">
        <v>204</v>
      </c>
      <c r="F165" s="4">
        <f>ROUND(Source!R151,O165)</f>
        <v>0</v>
      </c>
      <c r="G165" s="4" t="s">
        <v>98</v>
      </c>
      <c r="H165" s="4" t="s">
        <v>99</v>
      </c>
      <c r="I165" s="4"/>
      <c r="J165" s="4"/>
      <c r="K165" s="4">
        <v>204</v>
      </c>
      <c r="L165" s="4">
        <v>13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4">
      <c r="A166" s="4">
        <v>50</v>
      </c>
      <c r="B166" s="4">
        <v>0</v>
      </c>
      <c r="C166" s="4">
        <v>0</v>
      </c>
      <c r="D166" s="4">
        <v>1</v>
      </c>
      <c r="E166" s="4">
        <v>205</v>
      </c>
      <c r="F166" s="4">
        <f>ROUND(Source!S151,O166)</f>
        <v>845.19</v>
      </c>
      <c r="G166" s="4" t="s">
        <v>100</v>
      </c>
      <c r="H166" s="4" t="s">
        <v>101</v>
      </c>
      <c r="I166" s="4"/>
      <c r="J166" s="4"/>
      <c r="K166" s="4">
        <v>205</v>
      </c>
      <c r="L166" s="4">
        <v>14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4">
      <c r="A167" s="4">
        <v>50</v>
      </c>
      <c r="B167" s="4">
        <v>0</v>
      </c>
      <c r="C167" s="4">
        <v>0</v>
      </c>
      <c r="D167" s="4">
        <v>1</v>
      </c>
      <c r="E167" s="4">
        <v>232</v>
      </c>
      <c r="F167" s="4">
        <f>ROUND(Source!BC151,O167)</f>
        <v>0</v>
      </c>
      <c r="G167" s="4" t="s">
        <v>102</v>
      </c>
      <c r="H167" s="4" t="s">
        <v>103</v>
      </c>
      <c r="I167" s="4"/>
      <c r="J167" s="4"/>
      <c r="K167" s="4">
        <v>232</v>
      </c>
      <c r="L167" s="4">
        <v>15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4">
      <c r="A168" s="4">
        <v>50</v>
      </c>
      <c r="B168" s="4">
        <v>0</v>
      </c>
      <c r="C168" s="4">
        <v>0</v>
      </c>
      <c r="D168" s="4">
        <v>1</v>
      </c>
      <c r="E168" s="4">
        <v>214</v>
      </c>
      <c r="F168" s="4">
        <f>ROUND(Source!AS151,O168)</f>
        <v>2903.5</v>
      </c>
      <c r="G168" s="4" t="s">
        <v>104</v>
      </c>
      <c r="H168" s="4" t="s">
        <v>105</v>
      </c>
      <c r="I168" s="4"/>
      <c r="J168" s="4"/>
      <c r="K168" s="4">
        <v>214</v>
      </c>
      <c r="L168" s="4">
        <v>16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4">
      <c r="A169" s="4">
        <v>50</v>
      </c>
      <c r="B169" s="4">
        <v>0</v>
      </c>
      <c r="C169" s="4">
        <v>0</v>
      </c>
      <c r="D169" s="4">
        <v>1</v>
      </c>
      <c r="E169" s="4">
        <v>215</v>
      </c>
      <c r="F169" s="4">
        <f>ROUND(Source!AT151,O169)</f>
        <v>0</v>
      </c>
      <c r="G169" s="4" t="s">
        <v>106</v>
      </c>
      <c r="H169" s="4" t="s">
        <v>107</v>
      </c>
      <c r="I169" s="4"/>
      <c r="J169" s="4"/>
      <c r="K169" s="4">
        <v>215</v>
      </c>
      <c r="L169" s="4">
        <v>17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4">
      <c r="A170" s="4">
        <v>50</v>
      </c>
      <c r="B170" s="4">
        <v>0</v>
      </c>
      <c r="C170" s="4">
        <v>0</v>
      </c>
      <c r="D170" s="4">
        <v>1</v>
      </c>
      <c r="E170" s="4">
        <v>217</v>
      </c>
      <c r="F170" s="4">
        <f>ROUND(Source!AU151,O170)</f>
        <v>0</v>
      </c>
      <c r="G170" s="4" t="s">
        <v>108</v>
      </c>
      <c r="H170" s="4" t="s">
        <v>109</v>
      </c>
      <c r="I170" s="4"/>
      <c r="J170" s="4"/>
      <c r="K170" s="4">
        <v>217</v>
      </c>
      <c r="L170" s="4">
        <v>18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4">
      <c r="A171" s="4">
        <v>50</v>
      </c>
      <c r="B171" s="4">
        <v>0</v>
      </c>
      <c r="C171" s="4">
        <v>0</v>
      </c>
      <c r="D171" s="4">
        <v>1</v>
      </c>
      <c r="E171" s="4">
        <v>230</v>
      </c>
      <c r="F171" s="4">
        <f>ROUND(Source!BA151,O171)</f>
        <v>0</v>
      </c>
      <c r="G171" s="4" t="s">
        <v>110</v>
      </c>
      <c r="H171" s="4" t="s">
        <v>111</v>
      </c>
      <c r="I171" s="4"/>
      <c r="J171" s="4"/>
      <c r="K171" s="4">
        <v>230</v>
      </c>
      <c r="L171" s="4">
        <v>19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4">
      <c r="A172" s="4">
        <v>50</v>
      </c>
      <c r="B172" s="4">
        <v>0</v>
      </c>
      <c r="C172" s="4">
        <v>0</v>
      </c>
      <c r="D172" s="4">
        <v>1</v>
      </c>
      <c r="E172" s="4">
        <v>206</v>
      </c>
      <c r="F172" s="4">
        <f>ROUND(Source!T151,O172)</f>
        <v>0</v>
      </c>
      <c r="G172" s="4" t="s">
        <v>112</v>
      </c>
      <c r="H172" s="4" t="s">
        <v>113</v>
      </c>
      <c r="I172" s="4"/>
      <c r="J172" s="4"/>
      <c r="K172" s="4">
        <v>206</v>
      </c>
      <c r="L172" s="4">
        <v>20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4">
      <c r="A173" s="4">
        <v>50</v>
      </c>
      <c r="B173" s="4">
        <v>0</v>
      </c>
      <c r="C173" s="4">
        <v>0</v>
      </c>
      <c r="D173" s="4">
        <v>1</v>
      </c>
      <c r="E173" s="4">
        <v>207</v>
      </c>
      <c r="F173" s="4">
        <f>Source!U151</f>
        <v>4.2025151520000001</v>
      </c>
      <c r="G173" s="4" t="s">
        <v>114</v>
      </c>
      <c r="H173" s="4" t="s">
        <v>115</v>
      </c>
      <c r="I173" s="4"/>
      <c r="J173" s="4"/>
      <c r="K173" s="4">
        <v>207</v>
      </c>
      <c r="L173" s="4">
        <v>21</v>
      </c>
      <c r="M173" s="4">
        <v>3</v>
      </c>
      <c r="N173" s="4" t="s">
        <v>3</v>
      </c>
      <c r="O173" s="4">
        <v>-1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4">
      <c r="A174" s="4">
        <v>50</v>
      </c>
      <c r="B174" s="4">
        <v>0</v>
      </c>
      <c r="C174" s="4">
        <v>0</v>
      </c>
      <c r="D174" s="4">
        <v>1</v>
      </c>
      <c r="E174" s="4">
        <v>208</v>
      </c>
      <c r="F174" s="4">
        <f>Source!V151</f>
        <v>0</v>
      </c>
      <c r="G174" s="4" t="s">
        <v>116</v>
      </c>
      <c r="H174" s="4" t="s">
        <v>117</v>
      </c>
      <c r="I174" s="4"/>
      <c r="J174" s="4"/>
      <c r="K174" s="4">
        <v>208</v>
      </c>
      <c r="L174" s="4">
        <v>22</v>
      </c>
      <c r="M174" s="4">
        <v>3</v>
      </c>
      <c r="N174" s="4" t="s">
        <v>3</v>
      </c>
      <c r="O174" s="4">
        <v>-1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4">
      <c r="A175" s="4">
        <v>50</v>
      </c>
      <c r="B175" s="4">
        <v>0</v>
      </c>
      <c r="C175" s="4">
        <v>0</v>
      </c>
      <c r="D175" s="4">
        <v>1</v>
      </c>
      <c r="E175" s="4">
        <v>209</v>
      </c>
      <c r="F175" s="4">
        <f>ROUND(Source!W151,O175)</f>
        <v>0</v>
      </c>
      <c r="G175" s="4" t="s">
        <v>118</v>
      </c>
      <c r="H175" s="4" t="s">
        <v>119</v>
      </c>
      <c r="I175" s="4"/>
      <c r="J175" s="4"/>
      <c r="K175" s="4">
        <v>209</v>
      </c>
      <c r="L175" s="4">
        <v>23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4">
      <c r="A176" s="4">
        <v>50</v>
      </c>
      <c r="B176" s="4">
        <v>0</v>
      </c>
      <c r="C176" s="4">
        <v>0</v>
      </c>
      <c r="D176" s="4">
        <v>1</v>
      </c>
      <c r="E176" s="4">
        <v>210</v>
      </c>
      <c r="F176" s="4">
        <f>ROUND(Source!X151,O176)</f>
        <v>659.25</v>
      </c>
      <c r="G176" s="4" t="s">
        <v>120</v>
      </c>
      <c r="H176" s="4" t="s">
        <v>121</v>
      </c>
      <c r="I176" s="4"/>
      <c r="J176" s="4"/>
      <c r="K176" s="4">
        <v>210</v>
      </c>
      <c r="L176" s="4">
        <v>24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45" x14ac:dyDescent="0.4">
      <c r="A177" s="4">
        <v>50</v>
      </c>
      <c r="B177" s="4">
        <v>0</v>
      </c>
      <c r="C177" s="4">
        <v>0</v>
      </c>
      <c r="D177" s="4">
        <v>1</v>
      </c>
      <c r="E177" s="4">
        <v>211</v>
      </c>
      <c r="F177" s="4">
        <f>ROUND(Source!Y151,O177)</f>
        <v>422.6</v>
      </c>
      <c r="G177" s="4" t="s">
        <v>122</v>
      </c>
      <c r="H177" s="4" t="s">
        <v>123</v>
      </c>
      <c r="I177" s="4"/>
      <c r="J177" s="4"/>
      <c r="K177" s="4">
        <v>211</v>
      </c>
      <c r="L177" s="4">
        <v>25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45" x14ac:dyDescent="0.4">
      <c r="A178" s="4">
        <v>50</v>
      </c>
      <c r="B178" s="4">
        <v>0</v>
      </c>
      <c r="C178" s="4">
        <v>0</v>
      </c>
      <c r="D178" s="4">
        <v>1</v>
      </c>
      <c r="E178" s="4">
        <v>224</v>
      </c>
      <c r="F178" s="4">
        <f>ROUND(Source!AR151,O178)</f>
        <v>2903.5</v>
      </c>
      <c r="G178" s="4" t="s">
        <v>124</v>
      </c>
      <c r="H178" s="4" t="s">
        <v>125</v>
      </c>
      <c r="I178" s="4"/>
      <c r="J178" s="4"/>
      <c r="K178" s="4">
        <v>224</v>
      </c>
      <c r="L178" s="4">
        <v>26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80" spans="1:245" x14ac:dyDescent="0.4">
      <c r="A180" s="1">
        <v>4</v>
      </c>
      <c r="B180" s="1">
        <v>1</v>
      </c>
      <c r="C180" s="1"/>
      <c r="D180" s="1">
        <f>ROW(A186)</f>
        <v>186</v>
      </c>
      <c r="E180" s="1"/>
      <c r="F180" s="1" t="s">
        <v>10</v>
      </c>
      <c r="G180" s="1" t="s">
        <v>313</v>
      </c>
      <c r="H180" s="1" t="s">
        <v>3</v>
      </c>
      <c r="I180" s="1">
        <v>0</v>
      </c>
      <c r="J180" s="1"/>
      <c r="K180" s="1">
        <v>0</v>
      </c>
      <c r="L180" s="1"/>
      <c r="M180" s="1"/>
      <c r="N180" s="1"/>
      <c r="O180" s="1"/>
      <c r="P180" s="1"/>
      <c r="Q180" s="1"/>
      <c r="R180" s="1"/>
      <c r="S180" s="1"/>
      <c r="T180" s="1"/>
      <c r="U180" s="1" t="s">
        <v>3</v>
      </c>
      <c r="V180" s="1">
        <v>0</v>
      </c>
      <c r="W180" s="1"/>
      <c r="X180" s="1"/>
      <c r="Y180" s="1"/>
      <c r="Z180" s="1"/>
      <c r="AA180" s="1"/>
      <c r="AB180" s="1" t="s">
        <v>3</v>
      </c>
      <c r="AC180" s="1" t="s">
        <v>3</v>
      </c>
      <c r="AD180" s="1" t="s">
        <v>3</v>
      </c>
      <c r="AE180" s="1" t="s">
        <v>3</v>
      </c>
      <c r="AF180" s="1" t="s">
        <v>3</v>
      </c>
      <c r="AG180" s="1" t="s">
        <v>3</v>
      </c>
      <c r="AH180" s="1"/>
      <c r="AI180" s="1"/>
      <c r="AJ180" s="1"/>
      <c r="AK180" s="1"/>
      <c r="AL180" s="1"/>
      <c r="AM180" s="1"/>
      <c r="AN180" s="1"/>
      <c r="AO180" s="1"/>
      <c r="AP180" s="1" t="s">
        <v>3</v>
      </c>
      <c r="AQ180" s="1" t="s">
        <v>3</v>
      </c>
      <c r="AR180" s="1" t="s">
        <v>3</v>
      </c>
      <c r="AS180" s="1"/>
      <c r="AT180" s="1"/>
      <c r="AU180" s="1"/>
      <c r="AV180" s="1"/>
      <c r="AW180" s="1"/>
      <c r="AX180" s="1"/>
      <c r="AY180" s="1"/>
      <c r="AZ180" s="1" t="s">
        <v>3</v>
      </c>
      <c r="BA180" s="1"/>
      <c r="BB180" s="1" t="s">
        <v>3</v>
      </c>
      <c r="BC180" s="1" t="s">
        <v>3</v>
      </c>
      <c r="BD180" s="1" t="s">
        <v>3</v>
      </c>
      <c r="BE180" s="1" t="s">
        <v>3</v>
      </c>
      <c r="BF180" s="1" t="s">
        <v>3</v>
      </c>
      <c r="BG180" s="1" t="s">
        <v>3</v>
      </c>
      <c r="BH180" s="1" t="s">
        <v>3</v>
      </c>
      <c r="BI180" s="1" t="s">
        <v>3</v>
      </c>
      <c r="BJ180" s="1" t="s">
        <v>3</v>
      </c>
      <c r="BK180" s="1" t="s">
        <v>3</v>
      </c>
      <c r="BL180" s="1" t="s">
        <v>3</v>
      </c>
      <c r="BM180" s="1" t="s">
        <v>3</v>
      </c>
      <c r="BN180" s="1" t="s">
        <v>3</v>
      </c>
      <c r="BO180" s="1" t="s">
        <v>3</v>
      </c>
      <c r="BP180" s="1" t="s">
        <v>3</v>
      </c>
      <c r="BQ180" s="1"/>
      <c r="BR180" s="1"/>
      <c r="BS180" s="1"/>
      <c r="BT180" s="1"/>
      <c r="BU180" s="1"/>
      <c r="BV180" s="1"/>
      <c r="BW180" s="1"/>
      <c r="BX180" s="1">
        <v>0</v>
      </c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>
        <v>0</v>
      </c>
    </row>
    <row r="182" spans="1:245" x14ac:dyDescent="0.4">
      <c r="A182" s="2">
        <v>52</v>
      </c>
      <c r="B182" s="2">
        <f t="shared" ref="B182:G182" si="126">B186</f>
        <v>1</v>
      </c>
      <c r="C182" s="2">
        <f t="shared" si="126"/>
        <v>4</v>
      </c>
      <c r="D182" s="2">
        <f t="shared" si="126"/>
        <v>180</v>
      </c>
      <c r="E182" s="2">
        <f t="shared" si="126"/>
        <v>0</v>
      </c>
      <c r="F182" s="2" t="str">
        <f t="shared" si="126"/>
        <v>Новый раздел</v>
      </c>
      <c r="G182" s="2" t="str">
        <f t="shared" si="126"/>
        <v>Погрузка и вывоз мусора</v>
      </c>
      <c r="H182" s="2"/>
      <c r="I182" s="2"/>
      <c r="J182" s="2"/>
      <c r="K182" s="2"/>
      <c r="L182" s="2"/>
      <c r="M182" s="2"/>
      <c r="N182" s="2"/>
      <c r="O182" s="2">
        <f t="shared" ref="O182:AT182" si="127">O186</f>
        <v>258.72000000000003</v>
      </c>
      <c r="P182" s="2">
        <f t="shared" si="127"/>
        <v>0</v>
      </c>
      <c r="Q182" s="2">
        <f t="shared" si="127"/>
        <v>0</v>
      </c>
      <c r="R182" s="2">
        <f t="shared" si="127"/>
        <v>0</v>
      </c>
      <c r="S182" s="2">
        <f t="shared" si="127"/>
        <v>258.72000000000003</v>
      </c>
      <c r="T182" s="2">
        <f t="shared" si="127"/>
        <v>0</v>
      </c>
      <c r="U182" s="2">
        <f t="shared" si="127"/>
        <v>0</v>
      </c>
      <c r="V182" s="2">
        <f t="shared" si="127"/>
        <v>0</v>
      </c>
      <c r="W182" s="2">
        <f t="shared" si="127"/>
        <v>0</v>
      </c>
      <c r="X182" s="2">
        <f t="shared" si="127"/>
        <v>0</v>
      </c>
      <c r="Y182" s="2">
        <f t="shared" si="127"/>
        <v>0</v>
      </c>
      <c r="Z182" s="2">
        <f t="shared" si="127"/>
        <v>0</v>
      </c>
      <c r="AA182" s="2">
        <f t="shared" si="127"/>
        <v>0</v>
      </c>
      <c r="AB182" s="2">
        <f t="shared" si="127"/>
        <v>258.72000000000003</v>
      </c>
      <c r="AC182" s="2">
        <f t="shared" si="127"/>
        <v>0</v>
      </c>
      <c r="AD182" s="2">
        <f t="shared" si="127"/>
        <v>0</v>
      </c>
      <c r="AE182" s="2">
        <f t="shared" si="127"/>
        <v>0</v>
      </c>
      <c r="AF182" s="2">
        <f t="shared" si="127"/>
        <v>258.72000000000003</v>
      </c>
      <c r="AG182" s="2">
        <f t="shared" si="127"/>
        <v>0</v>
      </c>
      <c r="AH182" s="2">
        <f t="shared" si="127"/>
        <v>0</v>
      </c>
      <c r="AI182" s="2">
        <f t="shared" si="127"/>
        <v>0</v>
      </c>
      <c r="AJ182" s="2">
        <f t="shared" si="127"/>
        <v>0</v>
      </c>
      <c r="AK182" s="2">
        <f t="shared" si="127"/>
        <v>0</v>
      </c>
      <c r="AL182" s="2">
        <f t="shared" si="127"/>
        <v>0</v>
      </c>
      <c r="AM182" s="2">
        <f t="shared" si="127"/>
        <v>0</v>
      </c>
      <c r="AN182" s="2">
        <f t="shared" si="127"/>
        <v>0</v>
      </c>
      <c r="AO182" s="2">
        <f t="shared" si="127"/>
        <v>0</v>
      </c>
      <c r="AP182" s="2">
        <f t="shared" si="127"/>
        <v>0</v>
      </c>
      <c r="AQ182" s="2">
        <f t="shared" si="127"/>
        <v>0</v>
      </c>
      <c r="AR182" s="2">
        <f t="shared" si="127"/>
        <v>258.72000000000003</v>
      </c>
      <c r="AS182" s="2">
        <f t="shared" si="127"/>
        <v>0</v>
      </c>
      <c r="AT182" s="2">
        <f t="shared" si="127"/>
        <v>0</v>
      </c>
      <c r="AU182" s="2">
        <f t="shared" ref="AU182:BZ182" si="128">AU186</f>
        <v>258.72000000000003</v>
      </c>
      <c r="AV182" s="2">
        <f t="shared" si="128"/>
        <v>0</v>
      </c>
      <c r="AW182" s="2">
        <f t="shared" si="128"/>
        <v>0</v>
      </c>
      <c r="AX182" s="2">
        <f t="shared" si="128"/>
        <v>0</v>
      </c>
      <c r="AY182" s="2">
        <f t="shared" si="128"/>
        <v>0</v>
      </c>
      <c r="AZ182" s="2">
        <f t="shared" si="128"/>
        <v>0</v>
      </c>
      <c r="BA182" s="2">
        <f t="shared" si="128"/>
        <v>0</v>
      </c>
      <c r="BB182" s="2">
        <f t="shared" si="128"/>
        <v>0</v>
      </c>
      <c r="BC182" s="2">
        <f t="shared" si="128"/>
        <v>0</v>
      </c>
      <c r="BD182" s="2">
        <f t="shared" si="128"/>
        <v>0</v>
      </c>
      <c r="BE182" s="2">
        <f t="shared" si="128"/>
        <v>0</v>
      </c>
      <c r="BF182" s="2">
        <f t="shared" si="128"/>
        <v>0</v>
      </c>
      <c r="BG182" s="2">
        <f t="shared" si="128"/>
        <v>0</v>
      </c>
      <c r="BH182" s="2">
        <f t="shared" si="128"/>
        <v>0</v>
      </c>
      <c r="BI182" s="2">
        <f t="shared" si="128"/>
        <v>0</v>
      </c>
      <c r="BJ182" s="2">
        <f t="shared" si="128"/>
        <v>0</v>
      </c>
      <c r="BK182" s="2">
        <f t="shared" si="128"/>
        <v>0</v>
      </c>
      <c r="BL182" s="2">
        <f t="shared" si="128"/>
        <v>0</v>
      </c>
      <c r="BM182" s="2">
        <f t="shared" si="128"/>
        <v>0</v>
      </c>
      <c r="BN182" s="2">
        <f t="shared" si="128"/>
        <v>0</v>
      </c>
      <c r="BO182" s="2">
        <f t="shared" si="128"/>
        <v>0</v>
      </c>
      <c r="BP182" s="2">
        <f t="shared" si="128"/>
        <v>0</v>
      </c>
      <c r="BQ182" s="2">
        <f t="shared" si="128"/>
        <v>0</v>
      </c>
      <c r="BR182" s="2">
        <f t="shared" si="128"/>
        <v>0</v>
      </c>
      <c r="BS182" s="2">
        <f t="shared" si="128"/>
        <v>0</v>
      </c>
      <c r="BT182" s="2">
        <f t="shared" si="128"/>
        <v>0</v>
      </c>
      <c r="BU182" s="2">
        <f t="shared" si="128"/>
        <v>0</v>
      </c>
      <c r="BV182" s="2">
        <f t="shared" si="128"/>
        <v>0</v>
      </c>
      <c r="BW182" s="2">
        <f t="shared" si="128"/>
        <v>0</v>
      </c>
      <c r="BX182" s="2">
        <f t="shared" si="128"/>
        <v>0</v>
      </c>
      <c r="BY182" s="2">
        <f t="shared" si="128"/>
        <v>0</v>
      </c>
      <c r="BZ182" s="2">
        <f t="shared" si="128"/>
        <v>0</v>
      </c>
      <c r="CA182" s="2">
        <f t="shared" ref="CA182:DF182" si="129">CA186</f>
        <v>258.72000000000003</v>
      </c>
      <c r="CB182" s="2">
        <f t="shared" si="129"/>
        <v>0</v>
      </c>
      <c r="CC182" s="2">
        <f t="shared" si="129"/>
        <v>0</v>
      </c>
      <c r="CD182" s="2">
        <f t="shared" si="129"/>
        <v>258.72000000000003</v>
      </c>
      <c r="CE182" s="2">
        <f t="shared" si="129"/>
        <v>0</v>
      </c>
      <c r="CF182" s="2">
        <f t="shared" si="129"/>
        <v>0</v>
      </c>
      <c r="CG182" s="2">
        <f t="shared" si="129"/>
        <v>0</v>
      </c>
      <c r="CH182" s="2">
        <f t="shared" si="129"/>
        <v>0</v>
      </c>
      <c r="CI182" s="2">
        <f t="shared" si="129"/>
        <v>0</v>
      </c>
      <c r="CJ182" s="2">
        <f t="shared" si="129"/>
        <v>0</v>
      </c>
      <c r="CK182" s="2">
        <f t="shared" si="129"/>
        <v>0</v>
      </c>
      <c r="CL182" s="2">
        <f t="shared" si="129"/>
        <v>0</v>
      </c>
      <c r="CM182" s="2">
        <f t="shared" si="129"/>
        <v>0</v>
      </c>
      <c r="CN182" s="2">
        <f t="shared" si="129"/>
        <v>0</v>
      </c>
      <c r="CO182" s="2">
        <f t="shared" si="129"/>
        <v>0</v>
      </c>
      <c r="CP182" s="2">
        <f t="shared" si="129"/>
        <v>0</v>
      </c>
      <c r="CQ182" s="2">
        <f t="shared" si="129"/>
        <v>0</v>
      </c>
      <c r="CR182" s="2">
        <f t="shared" si="129"/>
        <v>0</v>
      </c>
      <c r="CS182" s="2">
        <f t="shared" si="129"/>
        <v>0</v>
      </c>
      <c r="CT182" s="2">
        <f t="shared" si="129"/>
        <v>0</v>
      </c>
      <c r="CU182" s="2">
        <f t="shared" si="129"/>
        <v>0</v>
      </c>
      <c r="CV182" s="2">
        <f t="shared" si="129"/>
        <v>0</v>
      </c>
      <c r="CW182" s="2">
        <f t="shared" si="129"/>
        <v>0</v>
      </c>
      <c r="CX182" s="2">
        <f t="shared" si="129"/>
        <v>0</v>
      </c>
      <c r="CY182" s="2">
        <f t="shared" si="129"/>
        <v>0</v>
      </c>
      <c r="CZ182" s="2">
        <f t="shared" si="129"/>
        <v>0</v>
      </c>
      <c r="DA182" s="2">
        <f t="shared" si="129"/>
        <v>0</v>
      </c>
      <c r="DB182" s="2">
        <f t="shared" si="129"/>
        <v>0</v>
      </c>
      <c r="DC182" s="2">
        <f t="shared" si="129"/>
        <v>0</v>
      </c>
      <c r="DD182" s="2">
        <f t="shared" si="129"/>
        <v>0</v>
      </c>
      <c r="DE182" s="2">
        <f t="shared" si="129"/>
        <v>0</v>
      </c>
      <c r="DF182" s="2">
        <f t="shared" si="129"/>
        <v>0</v>
      </c>
      <c r="DG182" s="3">
        <f t="shared" ref="DG182:EL182" si="130">DG186</f>
        <v>0</v>
      </c>
      <c r="DH182" s="3">
        <f t="shared" si="130"/>
        <v>0</v>
      </c>
      <c r="DI182" s="3">
        <f t="shared" si="130"/>
        <v>0</v>
      </c>
      <c r="DJ182" s="3">
        <f t="shared" si="130"/>
        <v>0</v>
      </c>
      <c r="DK182" s="3">
        <f t="shared" si="130"/>
        <v>0</v>
      </c>
      <c r="DL182" s="3">
        <f t="shared" si="130"/>
        <v>0</v>
      </c>
      <c r="DM182" s="3">
        <f t="shared" si="130"/>
        <v>0</v>
      </c>
      <c r="DN182" s="3">
        <f t="shared" si="130"/>
        <v>0</v>
      </c>
      <c r="DO182" s="3">
        <f t="shared" si="130"/>
        <v>0</v>
      </c>
      <c r="DP182" s="3">
        <f t="shared" si="130"/>
        <v>0</v>
      </c>
      <c r="DQ182" s="3">
        <f t="shared" si="130"/>
        <v>0</v>
      </c>
      <c r="DR182" s="3">
        <f t="shared" si="130"/>
        <v>0</v>
      </c>
      <c r="DS182" s="3">
        <f t="shared" si="130"/>
        <v>0</v>
      </c>
      <c r="DT182" s="3">
        <f t="shared" si="130"/>
        <v>0</v>
      </c>
      <c r="DU182" s="3">
        <f t="shared" si="130"/>
        <v>0</v>
      </c>
      <c r="DV182" s="3">
        <f t="shared" si="130"/>
        <v>0</v>
      </c>
      <c r="DW182" s="3">
        <f t="shared" si="130"/>
        <v>0</v>
      </c>
      <c r="DX182" s="3">
        <f t="shared" si="130"/>
        <v>0</v>
      </c>
      <c r="DY182" s="3">
        <f t="shared" si="130"/>
        <v>0</v>
      </c>
      <c r="DZ182" s="3">
        <f t="shared" si="130"/>
        <v>0</v>
      </c>
      <c r="EA182" s="3">
        <f t="shared" si="130"/>
        <v>0</v>
      </c>
      <c r="EB182" s="3">
        <f t="shared" si="130"/>
        <v>0</v>
      </c>
      <c r="EC182" s="3">
        <f t="shared" si="130"/>
        <v>0</v>
      </c>
      <c r="ED182" s="3">
        <f t="shared" si="130"/>
        <v>0</v>
      </c>
      <c r="EE182" s="3">
        <f t="shared" si="130"/>
        <v>0</v>
      </c>
      <c r="EF182" s="3">
        <f t="shared" si="130"/>
        <v>0</v>
      </c>
      <c r="EG182" s="3">
        <f t="shared" si="130"/>
        <v>0</v>
      </c>
      <c r="EH182" s="3">
        <f t="shared" si="130"/>
        <v>0</v>
      </c>
      <c r="EI182" s="3">
        <f t="shared" si="130"/>
        <v>0</v>
      </c>
      <c r="EJ182" s="3">
        <f t="shared" si="130"/>
        <v>0</v>
      </c>
      <c r="EK182" s="3">
        <f t="shared" si="130"/>
        <v>0</v>
      </c>
      <c r="EL182" s="3">
        <f t="shared" si="130"/>
        <v>0</v>
      </c>
      <c r="EM182" s="3">
        <f t="shared" ref="EM182:FR182" si="131">EM186</f>
        <v>0</v>
      </c>
      <c r="EN182" s="3">
        <f t="shared" si="131"/>
        <v>0</v>
      </c>
      <c r="EO182" s="3">
        <f t="shared" si="131"/>
        <v>0</v>
      </c>
      <c r="EP182" s="3">
        <f t="shared" si="131"/>
        <v>0</v>
      </c>
      <c r="EQ182" s="3">
        <f t="shared" si="131"/>
        <v>0</v>
      </c>
      <c r="ER182" s="3">
        <f t="shared" si="131"/>
        <v>0</v>
      </c>
      <c r="ES182" s="3">
        <f t="shared" si="131"/>
        <v>0</v>
      </c>
      <c r="ET182" s="3">
        <f t="shared" si="131"/>
        <v>0</v>
      </c>
      <c r="EU182" s="3">
        <f t="shared" si="131"/>
        <v>0</v>
      </c>
      <c r="EV182" s="3">
        <f t="shared" si="131"/>
        <v>0</v>
      </c>
      <c r="EW182" s="3">
        <f t="shared" si="131"/>
        <v>0</v>
      </c>
      <c r="EX182" s="3">
        <f t="shared" si="131"/>
        <v>0</v>
      </c>
      <c r="EY182" s="3">
        <f t="shared" si="131"/>
        <v>0</v>
      </c>
      <c r="EZ182" s="3">
        <f t="shared" si="131"/>
        <v>0</v>
      </c>
      <c r="FA182" s="3">
        <f t="shared" si="131"/>
        <v>0</v>
      </c>
      <c r="FB182" s="3">
        <f t="shared" si="131"/>
        <v>0</v>
      </c>
      <c r="FC182" s="3">
        <f t="shared" si="131"/>
        <v>0</v>
      </c>
      <c r="FD182" s="3">
        <f t="shared" si="131"/>
        <v>0</v>
      </c>
      <c r="FE182" s="3">
        <f t="shared" si="131"/>
        <v>0</v>
      </c>
      <c r="FF182" s="3">
        <f t="shared" si="131"/>
        <v>0</v>
      </c>
      <c r="FG182" s="3">
        <f t="shared" si="131"/>
        <v>0</v>
      </c>
      <c r="FH182" s="3">
        <f t="shared" si="131"/>
        <v>0</v>
      </c>
      <c r="FI182" s="3">
        <f t="shared" si="131"/>
        <v>0</v>
      </c>
      <c r="FJ182" s="3">
        <f t="shared" si="131"/>
        <v>0</v>
      </c>
      <c r="FK182" s="3">
        <f t="shared" si="131"/>
        <v>0</v>
      </c>
      <c r="FL182" s="3">
        <f t="shared" si="131"/>
        <v>0</v>
      </c>
      <c r="FM182" s="3">
        <f t="shared" si="131"/>
        <v>0</v>
      </c>
      <c r="FN182" s="3">
        <f t="shared" si="131"/>
        <v>0</v>
      </c>
      <c r="FO182" s="3">
        <f t="shared" si="131"/>
        <v>0</v>
      </c>
      <c r="FP182" s="3">
        <f t="shared" si="131"/>
        <v>0</v>
      </c>
      <c r="FQ182" s="3">
        <f t="shared" si="131"/>
        <v>0</v>
      </c>
      <c r="FR182" s="3">
        <f t="shared" si="131"/>
        <v>0</v>
      </c>
      <c r="FS182" s="3">
        <f t="shared" ref="FS182:GX182" si="132">FS186</f>
        <v>0</v>
      </c>
      <c r="FT182" s="3">
        <f t="shared" si="132"/>
        <v>0</v>
      </c>
      <c r="FU182" s="3">
        <f t="shared" si="132"/>
        <v>0</v>
      </c>
      <c r="FV182" s="3">
        <f t="shared" si="132"/>
        <v>0</v>
      </c>
      <c r="FW182" s="3">
        <f t="shared" si="132"/>
        <v>0</v>
      </c>
      <c r="FX182" s="3">
        <f t="shared" si="132"/>
        <v>0</v>
      </c>
      <c r="FY182" s="3">
        <f t="shared" si="132"/>
        <v>0</v>
      </c>
      <c r="FZ182" s="3">
        <f t="shared" si="132"/>
        <v>0</v>
      </c>
      <c r="GA182" s="3">
        <f t="shared" si="132"/>
        <v>0</v>
      </c>
      <c r="GB182" s="3">
        <f t="shared" si="132"/>
        <v>0</v>
      </c>
      <c r="GC182" s="3">
        <f t="shared" si="132"/>
        <v>0</v>
      </c>
      <c r="GD182" s="3">
        <f t="shared" si="132"/>
        <v>0</v>
      </c>
      <c r="GE182" s="3">
        <f t="shared" si="132"/>
        <v>0</v>
      </c>
      <c r="GF182" s="3">
        <f t="shared" si="132"/>
        <v>0</v>
      </c>
      <c r="GG182" s="3">
        <f t="shared" si="132"/>
        <v>0</v>
      </c>
      <c r="GH182" s="3">
        <f t="shared" si="132"/>
        <v>0</v>
      </c>
      <c r="GI182" s="3">
        <f t="shared" si="132"/>
        <v>0</v>
      </c>
      <c r="GJ182" s="3">
        <f t="shared" si="132"/>
        <v>0</v>
      </c>
      <c r="GK182" s="3">
        <f t="shared" si="132"/>
        <v>0</v>
      </c>
      <c r="GL182" s="3">
        <f t="shared" si="132"/>
        <v>0</v>
      </c>
      <c r="GM182" s="3">
        <f t="shared" si="132"/>
        <v>0</v>
      </c>
      <c r="GN182" s="3">
        <f t="shared" si="132"/>
        <v>0</v>
      </c>
      <c r="GO182" s="3">
        <f t="shared" si="132"/>
        <v>0</v>
      </c>
      <c r="GP182" s="3">
        <f t="shared" si="132"/>
        <v>0</v>
      </c>
      <c r="GQ182" s="3">
        <f t="shared" si="132"/>
        <v>0</v>
      </c>
      <c r="GR182" s="3">
        <f t="shared" si="132"/>
        <v>0</v>
      </c>
      <c r="GS182" s="3">
        <f t="shared" si="132"/>
        <v>0</v>
      </c>
      <c r="GT182" s="3">
        <f t="shared" si="132"/>
        <v>0</v>
      </c>
      <c r="GU182" s="3">
        <f t="shared" si="132"/>
        <v>0</v>
      </c>
      <c r="GV182" s="3">
        <f t="shared" si="132"/>
        <v>0</v>
      </c>
      <c r="GW182" s="3">
        <f t="shared" si="132"/>
        <v>0</v>
      </c>
      <c r="GX182" s="3">
        <f t="shared" si="132"/>
        <v>0</v>
      </c>
    </row>
    <row r="184" spans="1:245" x14ac:dyDescent="0.4">
      <c r="A184">
        <v>17</v>
      </c>
      <c r="B184">
        <v>1</v>
      </c>
      <c r="E184" t="s">
        <v>314</v>
      </c>
      <c r="F184" t="s">
        <v>315</v>
      </c>
      <c r="G184" t="s">
        <v>316</v>
      </c>
      <c r="H184" t="s">
        <v>317</v>
      </c>
      <c r="I184">
        <f>ROUND(I148,9)</f>
        <v>1.96086</v>
      </c>
      <c r="J184">
        <v>0</v>
      </c>
      <c r="O184">
        <f>ROUND(CP184,2)</f>
        <v>258.72000000000003</v>
      </c>
      <c r="P184">
        <f>ROUND(CQ184*I184,2)</f>
        <v>0</v>
      </c>
      <c r="Q184">
        <f>ROUND(CR184*I184,2)</f>
        <v>0</v>
      </c>
      <c r="R184">
        <f>ROUND(CS184*I184,2)</f>
        <v>0</v>
      </c>
      <c r="S184">
        <f>ROUND(CT184*I184,2)</f>
        <v>258.72000000000003</v>
      </c>
      <c r="T184">
        <f>ROUND(CU184*I184,2)</f>
        <v>0</v>
      </c>
      <c r="U184">
        <f>CV184*I184</f>
        <v>0</v>
      </c>
      <c r="V184">
        <f>CW184*I184</f>
        <v>0</v>
      </c>
      <c r="W184">
        <f>ROUND(CX184*I184,2)</f>
        <v>0</v>
      </c>
      <c r="X184">
        <f>ROUND(CY184,2)</f>
        <v>0</v>
      </c>
      <c r="Y184">
        <f>ROUND(CZ184,2)</f>
        <v>0</v>
      </c>
      <c r="AA184">
        <v>63957948</v>
      </c>
      <c r="AB184">
        <f>ROUND((AC184+AD184+AF184),6)</f>
        <v>19.29</v>
      </c>
      <c r="AC184">
        <f>ROUND((ES184),6)</f>
        <v>0</v>
      </c>
      <c r="AD184">
        <f>ROUND((((ET184)-(EU184))+AE184),6)</f>
        <v>0</v>
      </c>
      <c r="AE184">
        <f>ROUND((EU184),6)</f>
        <v>0</v>
      </c>
      <c r="AF184">
        <f>ROUND((EV184),6)</f>
        <v>19.29</v>
      </c>
      <c r="AG184">
        <f>ROUND((AP184),6)</f>
        <v>0</v>
      </c>
      <c r="AH184">
        <f>(EW184)</f>
        <v>0</v>
      </c>
      <c r="AI184">
        <f>(EX184)</f>
        <v>0</v>
      </c>
      <c r="AJ184">
        <f>(AS184)</f>
        <v>0</v>
      </c>
      <c r="AK184">
        <v>19.29</v>
      </c>
      <c r="AL184">
        <v>0</v>
      </c>
      <c r="AM184">
        <v>0</v>
      </c>
      <c r="AN184">
        <v>0</v>
      </c>
      <c r="AO184">
        <v>19.29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1</v>
      </c>
      <c r="AW184">
        <v>1</v>
      </c>
      <c r="AZ184">
        <v>1</v>
      </c>
      <c r="BA184">
        <v>6.84</v>
      </c>
      <c r="BB184">
        <v>27.74</v>
      </c>
      <c r="BC184">
        <v>6.84</v>
      </c>
      <c r="BD184" t="s">
        <v>3</v>
      </c>
      <c r="BE184" t="s">
        <v>3</v>
      </c>
      <c r="BF184" t="s">
        <v>3</v>
      </c>
      <c r="BG184" t="s">
        <v>3</v>
      </c>
      <c r="BH184">
        <v>0</v>
      </c>
      <c r="BI184">
        <v>4</v>
      </c>
      <c r="BJ184" t="s">
        <v>318</v>
      </c>
      <c r="BM184">
        <v>700005</v>
      </c>
      <c r="BN184">
        <v>0</v>
      </c>
      <c r="BO184" t="s">
        <v>315</v>
      </c>
      <c r="BP184">
        <v>1</v>
      </c>
      <c r="BQ184">
        <v>10</v>
      </c>
      <c r="BR184">
        <v>0</v>
      </c>
      <c r="BS184">
        <v>6.84</v>
      </c>
      <c r="BT184">
        <v>1</v>
      </c>
      <c r="BU184">
        <v>1</v>
      </c>
      <c r="BV184">
        <v>1</v>
      </c>
      <c r="BW184">
        <v>1</v>
      </c>
      <c r="BX184">
        <v>1</v>
      </c>
      <c r="BY184" t="s">
        <v>3</v>
      </c>
      <c r="BZ184">
        <v>0</v>
      </c>
      <c r="CA184">
        <v>0</v>
      </c>
      <c r="CE184">
        <v>0</v>
      </c>
      <c r="CF184">
        <v>0</v>
      </c>
      <c r="CG184">
        <v>0</v>
      </c>
      <c r="CM184">
        <v>0</v>
      </c>
      <c r="CN184" t="s">
        <v>3</v>
      </c>
      <c r="CO184">
        <v>0</v>
      </c>
      <c r="CP184">
        <f>(P184+Q184+S184)</f>
        <v>258.72000000000003</v>
      </c>
      <c r="CQ184">
        <f>AC184*BC184</f>
        <v>0</v>
      </c>
      <c r="CR184">
        <f>AD184*BB184</f>
        <v>0</v>
      </c>
      <c r="CS184">
        <f>AE184*BS184</f>
        <v>0</v>
      </c>
      <c r="CT184">
        <f>AF184*BA184</f>
        <v>131.9436</v>
      </c>
      <c r="CU184">
        <f>AG184</f>
        <v>0</v>
      </c>
      <c r="CV184">
        <f>AH184</f>
        <v>0</v>
      </c>
      <c r="CW184">
        <f>AI184</f>
        <v>0</v>
      </c>
      <c r="CX184">
        <f>AJ184</f>
        <v>0</v>
      </c>
      <c r="CY184">
        <f>0</f>
        <v>0</v>
      </c>
      <c r="CZ184">
        <f>0</f>
        <v>0</v>
      </c>
      <c r="DC184" t="s">
        <v>3</v>
      </c>
      <c r="DD184" t="s">
        <v>3</v>
      </c>
      <c r="DE184" t="s">
        <v>3</v>
      </c>
      <c r="DF184" t="s">
        <v>3</v>
      </c>
      <c r="DG184" t="s">
        <v>3</v>
      </c>
      <c r="DH184" t="s">
        <v>3</v>
      </c>
      <c r="DI184" t="s">
        <v>3</v>
      </c>
      <c r="DJ184" t="s">
        <v>3</v>
      </c>
      <c r="DK184" t="s">
        <v>3</v>
      </c>
      <c r="DL184" t="s">
        <v>3</v>
      </c>
      <c r="DM184" t="s">
        <v>3</v>
      </c>
      <c r="DN184">
        <v>0</v>
      </c>
      <c r="DO184">
        <v>0</v>
      </c>
      <c r="DP184">
        <v>1</v>
      </c>
      <c r="DQ184">
        <v>1</v>
      </c>
      <c r="DU184">
        <v>1013</v>
      </c>
      <c r="DV184" t="s">
        <v>317</v>
      </c>
      <c r="DW184" t="s">
        <v>317</v>
      </c>
      <c r="DX184">
        <v>1</v>
      </c>
      <c r="EE184">
        <v>55981613</v>
      </c>
      <c r="EF184">
        <v>10</v>
      </c>
      <c r="EG184" t="s">
        <v>319</v>
      </c>
      <c r="EH184">
        <v>0</v>
      </c>
      <c r="EI184" t="s">
        <v>3</v>
      </c>
      <c r="EJ184">
        <v>1</v>
      </c>
      <c r="EK184">
        <v>700005</v>
      </c>
      <c r="EL184" t="s">
        <v>320</v>
      </c>
      <c r="EM184" t="s">
        <v>321</v>
      </c>
      <c r="EO184" t="s">
        <v>3</v>
      </c>
      <c r="EQ184">
        <v>0</v>
      </c>
      <c r="ER184">
        <v>19.29</v>
      </c>
      <c r="ES184">
        <v>0</v>
      </c>
      <c r="ET184">
        <v>0</v>
      </c>
      <c r="EU184">
        <v>0</v>
      </c>
      <c r="EV184">
        <v>19.29</v>
      </c>
      <c r="EW184">
        <v>0</v>
      </c>
      <c r="EX184">
        <v>0</v>
      </c>
      <c r="EY184">
        <v>0</v>
      </c>
      <c r="FQ184">
        <v>0</v>
      </c>
      <c r="FR184">
        <f>ROUND(IF(AND(BH184=3,BI184=3),P184,0),2)</f>
        <v>0</v>
      </c>
      <c r="FS184">
        <v>0</v>
      </c>
      <c r="FX184">
        <v>0</v>
      </c>
      <c r="FY184">
        <v>0</v>
      </c>
      <c r="GA184" t="s">
        <v>3</v>
      </c>
      <c r="GD184">
        <v>1</v>
      </c>
      <c r="GF184">
        <v>-583026597</v>
      </c>
      <c r="GG184">
        <v>2</v>
      </c>
      <c r="GH184">
        <v>2</v>
      </c>
      <c r="GI184">
        <v>3</v>
      </c>
      <c r="GJ184">
        <v>0</v>
      </c>
      <c r="GK184">
        <v>0</v>
      </c>
      <c r="GL184">
        <f>ROUND(IF(AND(BH184=3,BI184=3,FS184&lt;&gt;0),P184,0),2)</f>
        <v>0</v>
      </c>
      <c r="GM184">
        <f>ROUND(O184+X184+Y184,2)+GX184</f>
        <v>258.72000000000003</v>
      </c>
      <c r="GN184">
        <f>IF(OR(BI184=0,BI184=1),ROUND(O184+X184+Y184,2),0)</f>
        <v>0</v>
      </c>
      <c r="GO184">
        <f>IF(BI184=2,ROUND(O184+X184+Y184,2),0)</f>
        <v>0</v>
      </c>
      <c r="GP184">
        <f>IF(BI184=4,ROUND(O184+X184+Y184,2)+GX184,0)</f>
        <v>258.72000000000003</v>
      </c>
      <c r="GR184">
        <v>0</v>
      </c>
      <c r="GS184">
        <v>3</v>
      </c>
      <c r="GT184">
        <v>0</v>
      </c>
      <c r="GU184" t="s">
        <v>3</v>
      </c>
      <c r="GV184">
        <f>ROUND((GT184),6)</f>
        <v>0</v>
      </c>
      <c r="GW184">
        <v>1</v>
      </c>
      <c r="GX184">
        <f>ROUND(HC184*I184,2)</f>
        <v>0</v>
      </c>
      <c r="HA184">
        <v>0</v>
      </c>
      <c r="HB184">
        <v>0</v>
      </c>
      <c r="HC184">
        <f>GV184*GW184</f>
        <v>0</v>
      </c>
      <c r="IK184">
        <v>0</v>
      </c>
    </row>
    <row r="186" spans="1:245" x14ac:dyDescent="0.4">
      <c r="A186" s="2">
        <v>51</v>
      </c>
      <c r="B186" s="2">
        <f>B180</f>
        <v>1</v>
      </c>
      <c r="C186" s="2">
        <f>A180</f>
        <v>4</v>
      </c>
      <c r="D186" s="2">
        <f>ROW(A180)</f>
        <v>180</v>
      </c>
      <c r="E186" s="2"/>
      <c r="F186" s="2" t="str">
        <f>IF(F180&lt;&gt;"",F180,"")</f>
        <v>Новый раздел</v>
      </c>
      <c r="G186" s="2" t="str">
        <f>IF(G180&lt;&gt;"",G180,"")</f>
        <v>Погрузка и вывоз мусора</v>
      </c>
      <c r="H186" s="2">
        <v>0</v>
      </c>
      <c r="I186" s="2"/>
      <c r="J186" s="2"/>
      <c r="K186" s="2"/>
      <c r="L186" s="2"/>
      <c r="M186" s="2"/>
      <c r="N186" s="2"/>
      <c r="O186" s="2">
        <f t="shared" ref="O186:T186" si="133">ROUND(AB186,2)</f>
        <v>258.72000000000003</v>
      </c>
      <c r="P186" s="2">
        <f t="shared" si="133"/>
        <v>0</v>
      </c>
      <c r="Q186" s="2">
        <f t="shared" si="133"/>
        <v>0</v>
      </c>
      <c r="R186" s="2">
        <f t="shared" si="133"/>
        <v>0</v>
      </c>
      <c r="S186" s="2">
        <f t="shared" si="133"/>
        <v>258.72000000000003</v>
      </c>
      <c r="T186" s="2">
        <f t="shared" si="133"/>
        <v>0</v>
      </c>
      <c r="U186" s="2">
        <f>AH186</f>
        <v>0</v>
      </c>
      <c r="V186" s="2">
        <f>AI186</f>
        <v>0</v>
      </c>
      <c r="W186" s="2">
        <f>ROUND(AJ186,2)</f>
        <v>0</v>
      </c>
      <c r="X186" s="2">
        <f>ROUND(AK186,2)</f>
        <v>0</v>
      </c>
      <c r="Y186" s="2">
        <f>ROUND(AL186,2)</f>
        <v>0</v>
      </c>
      <c r="Z186" s="2"/>
      <c r="AA186" s="2"/>
      <c r="AB186" s="2">
        <f>ROUND(SUMIF(AA184:AA184,"=63957948",O184:O184),2)</f>
        <v>258.72000000000003</v>
      </c>
      <c r="AC186" s="2">
        <f>ROUND(SUMIF(AA184:AA184,"=63957948",P184:P184),2)</f>
        <v>0</v>
      </c>
      <c r="AD186" s="2">
        <f>ROUND(SUMIF(AA184:AA184,"=63957948",Q184:Q184),2)</f>
        <v>0</v>
      </c>
      <c r="AE186" s="2">
        <f>ROUND(SUMIF(AA184:AA184,"=63957948",R184:R184),2)</f>
        <v>0</v>
      </c>
      <c r="AF186" s="2">
        <f>ROUND(SUMIF(AA184:AA184,"=63957948",S184:S184),2)</f>
        <v>258.72000000000003</v>
      </c>
      <c r="AG186" s="2">
        <f>ROUND(SUMIF(AA184:AA184,"=63957948",T184:T184),2)</f>
        <v>0</v>
      </c>
      <c r="AH186" s="2">
        <f>SUMIF(AA184:AA184,"=63957948",U184:U184)</f>
        <v>0</v>
      </c>
      <c r="AI186" s="2">
        <f>SUMIF(AA184:AA184,"=63957948",V184:V184)</f>
        <v>0</v>
      </c>
      <c r="AJ186" s="2">
        <f>ROUND(SUMIF(AA184:AA184,"=63957948",W184:W184),2)</f>
        <v>0</v>
      </c>
      <c r="AK186" s="2">
        <f>ROUND(SUMIF(AA184:AA184,"=63957948",X184:X184),2)</f>
        <v>0</v>
      </c>
      <c r="AL186" s="2">
        <f>ROUND(SUMIF(AA184:AA184,"=63957948",Y184:Y184),2)</f>
        <v>0</v>
      </c>
      <c r="AM186" s="2"/>
      <c r="AN186" s="2"/>
      <c r="AO186" s="2">
        <f t="shared" ref="AO186:BC186" si="134">ROUND(BX186,2)</f>
        <v>0</v>
      </c>
      <c r="AP186" s="2">
        <f t="shared" si="134"/>
        <v>0</v>
      </c>
      <c r="AQ186" s="2">
        <f t="shared" si="134"/>
        <v>0</v>
      </c>
      <c r="AR186" s="2">
        <f t="shared" si="134"/>
        <v>258.72000000000003</v>
      </c>
      <c r="AS186" s="2">
        <f t="shared" si="134"/>
        <v>0</v>
      </c>
      <c r="AT186" s="2">
        <f t="shared" si="134"/>
        <v>0</v>
      </c>
      <c r="AU186" s="2">
        <f t="shared" si="134"/>
        <v>258.72000000000003</v>
      </c>
      <c r="AV186" s="2">
        <f t="shared" si="134"/>
        <v>0</v>
      </c>
      <c r="AW186" s="2">
        <f t="shared" si="134"/>
        <v>0</v>
      </c>
      <c r="AX186" s="2">
        <f t="shared" si="134"/>
        <v>0</v>
      </c>
      <c r="AY186" s="2">
        <f t="shared" si="134"/>
        <v>0</v>
      </c>
      <c r="AZ186" s="2">
        <f t="shared" si="134"/>
        <v>0</v>
      </c>
      <c r="BA186" s="2">
        <f t="shared" si="134"/>
        <v>0</v>
      </c>
      <c r="BB186" s="2">
        <f t="shared" si="134"/>
        <v>0</v>
      </c>
      <c r="BC186" s="2">
        <f t="shared" si="134"/>
        <v>0</v>
      </c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>
        <f>ROUND(SUMIF(AA184:AA184,"=63957948",FQ184:FQ184),2)</f>
        <v>0</v>
      </c>
      <c r="BY186" s="2">
        <f>ROUND(SUMIF(AA184:AA184,"=63957948",FR184:FR184),2)</f>
        <v>0</v>
      </c>
      <c r="BZ186" s="2">
        <f>ROUND(SUMIF(AA184:AA184,"=63957948",GL184:GL184),2)</f>
        <v>0</v>
      </c>
      <c r="CA186" s="2">
        <f>ROUND(SUMIF(AA184:AA184,"=63957948",GM184:GM184),2)</f>
        <v>258.72000000000003</v>
      </c>
      <c r="CB186" s="2">
        <f>ROUND(SUMIF(AA184:AA184,"=63957948",GN184:GN184),2)</f>
        <v>0</v>
      </c>
      <c r="CC186" s="2">
        <f>ROUND(SUMIF(AA184:AA184,"=63957948",GO184:GO184),2)</f>
        <v>0</v>
      </c>
      <c r="CD186" s="2">
        <f>ROUND(SUMIF(AA184:AA184,"=63957948",GP184:GP184),2)</f>
        <v>258.72000000000003</v>
      </c>
      <c r="CE186" s="2">
        <f>AC186-BX186</f>
        <v>0</v>
      </c>
      <c r="CF186" s="2">
        <f>AC186-BY186</f>
        <v>0</v>
      </c>
      <c r="CG186" s="2">
        <f>BX186-BZ186</f>
        <v>0</v>
      </c>
      <c r="CH186" s="2">
        <f>AC186-BX186-BY186+BZ186</f>
        <v>0</v>
      </c>
      <c r="CI186" s="2">
        <f>BY186-BZ186</f>
        <v>0</v>
      </c>
      <c r="CJ186" s="2">
        <f>ROUND(SUMIF(AA184:AA184,"=63957948",GX184:GX184),2)</f>
        <v>0</v>
      </c>
      <c r="CK186" s="2">
        <f>ROUND(SUMIF(AA184:AA184,"=63957948",GY184:GY184),2)</f>
        <v>0</v>
      </c>
      <c r="CL186" s="2">
        <f>ROUND(SUMIF(AA184:AA184,"=63957948",GZ184:GZ184),2)</f>
        <v>0</v>
      </c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>
        <v>0</v>
      </c>
    </row>
    <row r="188" spans="1:245" x14ac:dyDescent="0.4">
      <c r="A188" s="4">
        <v>50</v>
      </c>
      <c r="B188" s="4">
        <v>0</v>
      </c>
      <c r="C188" s="4">
        <v>0</v>
      </c>
      <c r="D188" s="4">
        <v>1</v>
      </c>
      <c r="E188" s="4">
        <v>201</v>
      </c>
      <c r="F188" s="4">
        <f>ROUND(Source!O186,O188)</f>
        <v>258.72000000000003</v>
      </c>
      <c r="G188" s="4" t="s">
        <v>74</v>
      </c>
      <c r="H188" s="4" t="s">
        <v>75</v>
      </c>
      <c r="I188" s="4"/>
      <c r="J188" s="4"/>
      <c r="K188" s="4">
        <v>201</v>
      </c>
      <c r="L188" s="4">
        <v>1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245" x14ac:dyDescent="0.4">
      <c r="A189" s="4">
        <v>50</v>
      </c>
      <c r="B189" s="4">
        <v>0</v>
      </c>
      <c r="C189" s="4">
        <v>0</v>
      </c>
      <c r="D189" s="4">
        <v>1</v>
      </c>
      <c r="E189" s="4">
        <v>202</v>
      </c>
      <c r="F189" s="4">
        <f>ROUND(Source!P186,O189)</f>
        <v>0</v>
      </c>
      <c r="G189" s="4" t="s">
        <v>76</v>
      </c>
      <c r="H189" s="4" t="s">
        <v>77</v>
      </c>
      <c r="I189" s="4"/>
      <c r="J189" s="4"/>
      <c r="K189" s="4">
        <v>202</v>
      </c>
      <c r="L189" s="4">
        <v>2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/>
    </row>
    <row r="190" spans="1:245" x14ac:dyDescent="0.4">
      <c r="A190" s="4">
        <v>50</v>
      </c>
      <c r="B190" s="4">
        <v>0</v>
      </c>
      <c r="C190" s="4">
        <v>0</v>
      </c>
      <c r="D190" s="4">
        <v>1</v>
      </c>
      <c r="E190" s="4">
        <v>222</v>
      </c>
      <c r="F190" s="4">
        <f>ROUND(Source!AO186,O190)</f>
        <v>0</v>
      </c>
      <c r="G190" s="4" t="s">
        <v>78</v>
      </c>
      <c r="H190" s="4" t="s">
        <v>79</v>
      </c>
      <c r="I190" s="4"/>
      <c r="J190" s="4"/>
      <c r="K190" s="4">
        <v>222</v>
      </c>
      <c r="L190" s="4">
        <v>3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1" spans="1:245" x14ac:dyDescent="0.4">
      <c r="A191" s="4">
        <v>50</v>
      </c>
      <c r="B191" s="4">
        <v>0</v>
      </c>
      <c r="C191" s="4">
        <v>0</v>
      </c>
      <c r="D191" s="4">
        <v>1</v>
      </c>
      <c r="E191" s="4">
        <v>225</v>
      </c>
      <c r="F191" s="4">
        <f>ROUND(Source!AV186,O191)</f>
        <v>0</v>
      </c>
      <c r="G191" s="4" t="s">
        <v>80</v>
      </c>
      <c r="H191" s="4" t="s">
        <v>81</v>
      </c>
      <c r="I191" s="4"/>
      <c r="J191" s="4"/>
      <c r="K191" s="4">
        <v>225</v>
      </c>
      <c r="L191" s="4">
        <v>4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45" x14ac:dyDescent="0.4">
      <c r="A192" s="4">
        <v>50</v>
      </c>
      <c r="B192" s="4">
        <v>0</v>
      </c>
      <c r="C192" s="4">
        <v>0</v>
      </c>
      <c r="D192" s="4">
        <v>1</v>
      </c>
      <c r="E192" s="4">
        <v>226</v>
      </c>
      <c r="F192" s="4">
        <f>ROUND(Source!AW186,O192)</f>
        <v>0</v>
      </c>
      <c r="G192" s="4" t="s">
        <v>82</v>
      </c>
      <c r="H192" s="4" t="s">
        <v>83</v>
      </c>
      <c r="I192" s="4"/>
      <c r="J192" s="4"/>
      <c r="K192" s="4">
        <v>226</v>
      </c>
      <c r="L192" s="4">
        <v>5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4">
      <c r="A193" s="4">
        <v>50</v>
      </c>
      <c r="B193" s="4">
        <v>0</v>
      </c>
      <c r="C193" s="4">
        <v>0</v>
      </c>
      <c r="D193" s="4">
        <v>1</v>
      </c>
      <c r="E193" s="4">
        <v>227</v>
      </c>
      <c r="F193" s="4">
        <f>ROUND(Source!AX186,O193)</f>
        <v>0</v>
      </c>
      <c r="G193" s="4" t="s">
        <v>84</v>
      </c>
      <c r="H193" s="4" t="s">
        <v>85</v>
      </c>
      <c r="I193" s="4"/>
      <c r="J193" s="4"/>
      <c r="K193" s="4">
        <v>227</v>
      </c>
      <c r="L193" s="4">
        <v>6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4">
      <c r="A194" s="4">
        <v>50</v>
      </c>
      <c r="B194" s="4">
        <v>0</v>
      </c>
      <c r="C194" s="4">
        <v>0</v>
      </c>
      <c r="D194" s="4">
        <v>1</v>
      </c>
      <c r="E194" s="4">
        <v>228</v>
      </c>
      <c r="F194" s="4">
        <f>ROUND(Source!AY186,O194)</f>
        <v>0</v>
      </c>
      <c r="G194" s="4" t="s">
        <v>86</v>
      </c>
      <c r="H194" s="4" t="s">
        <v>87</v>
      </c>
      <c r="I194" s="4"/>
      <c r="J194" s="4"/>
      <c r="K194" s="4">
        <v>228</v>
      </c>
      <c r="L194" s="4">
        <v>7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4">
      <c r="A195" s="4">
        <v>50</v>
      </c>
      <c r="B195" s="4">
        <v>0</v>
      </c>
      <c r="C195" s="4">
        <v>0</v>
      </c>
      <c r="D195" s="4">
        <v>1</v>
      </c>
      <c r="E195" s="4">
        <v>216</v>
      </c>
      <c r="F195" s="4">
        <f>ROUND(Source!AP186,O195)</f>
        <v>0</v>
      </c>
      <c r="G195" s="4" t="s">
        <v>88</v>
      </c>
      <c r="H195" s="4" t="s">
        <v>89</v>
      </c>
      <c r="I195" s="4"/>
      <c r="J195" s="4"/>
      <c r="K195" s="4">
        <v>216</v>
      </c>
      <c r="L195" s="4">
        <v>8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4">
      <c r="A196" s="4">
        <v>50</v>
      </c>
      <c r="B196" s="4">
        <v>0</v>
      </c>
      <c r="C196" s="4">
        <v>0</v>
      </c>
      <c r="D196" s="4">
        <v>1</v>
      </c>
      <c r="E196" s="4">
        <v>223</v>
      </c>
      <c r="F196" s="4">
        <f>ROUND(Source!AQ186,O196)</f>
        <v>0</v>
      </c>
      <c r="G196" s="4" t="s">
        <v>90</v>
      </c>
      <c r="H196" s="4" t="s">
        <v>91</v>
      </c>
      <c r="I196" s="4"/>
      <c r="J196" s="4"/>
      <c r="K196" s="4">
        <v>223</v>
      </c>
      <c r="L196" s="4">
        <v>9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4">
      <c r="A197" s="4">
        <v>50</v>
      </c>
      <c r="B197" s="4">
        <v>0</v>
      </c>
      <c r="C197" s="4">
        <v>0</v>
      </c>
      <c r="D197" s="4">
        <v>1</v>
      </c>
      <c r="E197" s="4">
        <v>229</v>
      </c>
      <c r="F197" s="4">
        <f>ROUND(Source!AZ186,O197)</f>
        <v>0</v>
      </c>
      <c r="G197" s="4" t="s">
        <v>92</v>
      </c>
      <c r="H197" s="4" t="s">
        <v>93</v>
      </c>
      <c r="I197" s="4"/>
      <c r="J197" s="4"/>
      <c r="K197" s="4">
        <v>229</v>
      </c>
      <c r="L197" s="4">
        <v>10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4">
      <c r="A198" s="4">
        <v>50</v>
      </c>
      <c r="B198" s="4">
        <v>0</v>
      </c>
      <c r="C198" s="4">
        <v>0</v>
      </c>
      <c r="D198" s="4">
        <v>1</v>
      </c>
      <c r="E198" s="4">
        <v>203</v>
      </c>
      <c r="F198" s="4">
        <f>ROUND(Source!Q186,O198)</f>
        <v>0</v>
      </c>
      <c r="G198" s="4" t="s">
        <v>94</v>
      </c>
      <c r="H198" s="4" t="s">
        <v>95</v>
      </c>
      <c r="I198" s="4"/>
      <c r="J198" s="4"/>
      <c r="K198" s="4">
        <v>203</v>
      </c>
      <c r="L198" s="4">
        <v>11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4">
      <c r="A199" s="4">
        <v>50</v>
      </c>
      <c r="B199" s="4">
        <v>0</v>
      </c>
      <c r="C199" s="4">
        <v>0</v>
      </c>
      <c r="D199" s="4">
        <v>1</v>
      </c>
      <c r="E199" s="4">
        <v>231</v>
      </c>
      <c r="F199" s="4">
        <f>ROUND(Source!BB186,O199)</f>
        <v>0</v>
      </c>
      <c r="G199" s="4" t="s">
        <v>96</v>
      </c>
      <c r="H199" s="4" t="s">
        <v>97</v>
      </c>
      <c r="I199" s="4"/>
      <c r="J199" s="4"/>
      <c r="K199" s="4">
        <v>231</v>
      </c>
      <c r="L199" s="4">
        <v>12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4">
      <c r="A200" s="4">
        <v>50</v>
      </c>
      <c r="B200" s="4">
        <v>0</v>
      </c>
      <c r="C200" s="4">
        <v>0</v>
      </c>
      <c r="D200" s="4">
        <v>1</v>
      </c>
      <c r="E200" s="4">
        <v>204</v>
      </c>
      <c r="F200" s="4">
        <f>ROUND(Source!R186,O200)</f>
        <v>0</v>
      </c>
      <c r="G200" s="4" t="s">
        <v>98</v>
      </c>
      <c r="H200" s="4" t="s">
        <v>99</v>
      </c>
      <c r="I200" s="4"/>
      <c r="J200" s="4"/>
      <c r="K200" s="4">
        <v>204</v>
      </c>
      <c r="L200" s="4">
        <v>13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4">
      <c r="A201" s="4">
        <v>50</v>
      </c>
      <c r="B201" s="4">
        <v>0</v>
      </c>
      <c r="C201" s="4">
        <v>0</v>
      </c>
      <c r="D201" s="4">
        <v>1</v>
      </c>
      <c r="E201" s="4">
        <v>205</v>
      </c>
      <c r="F201" s="4">
        <f>ROUND(Source!S186,O201)</f>
        <v>258.72000000000003</v>
      </c>
      <c r="G201" s="4" t="s">
        <v>100</v>
      </c>
      <c r="H201" s="4" t="s">
        <v>101</v>
      </c>
      <c r="I201" s="4"/>
      <c r="J201" s="4"/>
      <c r="K201" s="4">
        <v>205</v>
      </c>
      <c r="L201" s="4">
        <v>14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4">
      <c r="A202" s="4">
        <v>50</v>
      </c>
      <c r="B202" s="4">
        <v>0</v>
      </c>
      <c r="C202" s="4">
        <v>0</v>
      </c>
      <c r="D202" s="4">
        <v>1</v>
      </c>
      <c r="E202" s="4">
        <v>232</v>
      </c>
      <c r="F202" s="4">
        <f>ROUND(Source!BC186,O202)</f>
        <v>0</v>
      </c>
      <c r="G202" s="4" t="s">
        <v>102</v>
      </c>
      <c r="H202" s="4" t="s">
        <v>103</v>
      </c>
      <c r="I202" s="4"/>
      <c r="J202" s="4"/>
      <c r="K202" s="4">
        <v>232</v>
      </c>
      <c r="L202" s="4">
        <v>15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4">
      <c r="A203" s="4">
        <v>50</v>
      </c>
      <c r="B203" s="4">
        <v>0</v>
      </c>
      <c r="C203" s="4">
        <v>0</v>
      </c>
      <c r="D203" s="4">
        <v>1</v>
      </c>
      <c r="E203" s="4">
        <v>214</v>
      </c>
      <c r="F203" s="4">
        <f>ROUND(Source!AS186,O203)</f>
        <v>0</v>
      </c>
      <c r="G203" s="4" t="s">
        <v>104</v>
      </c>
      <c r="H203" s="4" t="s">
        <v>105</v>
      </c>
      <c r="I203" s="4"/>
      <c r="J203" s="4"/>
      <c r="K203" s="4">
        <v>214</v>
      </c>
      <c r="L203" s="4">
        <v>16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4">
      <c r="A204" s="4">
        <v>50</v>
      </c>
      <c r="B204" s="4">
        <v>0</v>
      </c>
      <c r="C204" s="4">
        <v>0</v>
      </c>
      <c r="D204" s="4">
        <v>1</v>
      </c>
      <c r="E204" s="4">
        <v>215</v>
      </c>
      <c r="F204" s="4">
        <f>ROUND(Source!AT186,O204)</f>
        <v>0</v>
      </c>
      <c r="G204" s="4" t="s">
        <v>106</v>
      </c>
      <c r="H204" s="4" t="s">
        <v>107</v>
      </c>
      <c r="I204" s="4"/>
      <c r="J204" s="4"/>
      <c r="K204" s="4">
        <v>215</v>
      </c>
      <c r="L204" s="4">
        <v>17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4">
      <c r="A205" s="4">
        <v>50</v>
      </c>
      <c r="B205" s="4">
        <v>0</v>
      </c>
      <c r="C205" s="4">
        <v>0</v>
      </c>
      <c r="D205" s="4">
        <v>1</v>
      </c>
      <c r="E205" s="4">
        <v>217</v>
      </c>
      <c r="F205" s="4">
        <f>ROUND(Source!AU186,O205)</f>
        <v>258.72000000000003</v>
      </c>
      <c r="G205" s="4" t="s">
        <v>108</v>
      </c>
      <c r="H205" s="4" t="s">
        <v>109</v>
      </c>
      <c r="I205" s="4"/>
      <c r="J205" s="4"/>
      <c r="K205" s="4">
        <v>217</v>
      </c>
      <c r="L205" s="4">
        <v>18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 x14ac:dyDescent="0.4">
      <c r="A206" s="4">
        <v>50</v>
      </c>
      <c r="B206" s="4">
        <v>0</v>
      </c>
      <c r="C206" s="4">
        <v>0</v>
      </c>
      <c r="D206" s="4">
        <v>1</v>
      </c>
      <c r="E206" s="4">
        <v>230</v>
      </c>
      <c r="F206" s="4">
        <f>ROUND(Source!BA186,O206)</f>
        <v>0</v>
      </c>
      <c r="G206" s="4" t="s">
        <v>110</v>
      </c>
      <c r="H206" s="4" t="s">
        <v>111</v>
      </c>
      <c r="I206" s="4"/>
      <c r="J206" s="4"/>
      <c r="K206" s="4">
        <v>230</v>
      </c>
      <c r="L206" s="4">
        <v>19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3" x14ac:dyDescent="0.4">
      <c r="A207" s="4">
        <v>50</v>
      </c>
      <c r="B207" s="4">
        <v>0</v>
      </c>
      <c r="C207" s="4">
        <v>0</v>
      </c>
      <c r="D207" s="4">
        <v>1</v>
      </c>
      <c r="E207" s="4">
        <v>206</v>
      </c>
      <c r="F207" s="4">
        <f>ROUND(Source!T186,O207)</f>
        <v>0</v>
      </c>
      <c r="G207" s="4" t="s">
        <v>112</v>
      </c>
      <c r="H207" s="4" t="s">
        <v>113</v>
      </c>
      <c r="I207" s="4"/>
      <c r="J207" s="4"/>
      <c r="K207" s="4">
        <v>206</v>
      </c>
      <c r="L207" s="4">
        <v>20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 x14ac:dyDescent="0.4">
      <c r="A208" s="4">
        <v>50</v>
      </c>
      <c r="B208" s="4">
        <v>0</v>
      </c>
      <c r="C208" s="4">
        <v>0</v>
      </c>
      <c r="D208" s="4">
        <v>1</v>
      </c>
      <c r="E208" s="4">
        <v>207</v>
      </c>
      <c r="F208" s="4">
        <f>Source!U186</f>
        <v>0</v>
      </c>
      <c r="G208" s="4" t="s">
        <v>114</v>
      </c>
      <c r="H208" s="4" t="s">
        <v>115</v>
      </c>
      <c r="I208" s="4"/>
      <c r="J208" s="4"/>
      <c r="K208" s="4">
        <v>207</v>
      </c>
      <c r="L208" s="4">
        <v>21</v>
      </c>
      <c r="M208" s="4">
        <v>3</v>
      </c>
      <c r="N208" s="4" t="s">
        <v>3</v>
      </c>
      <c r="O208" s="4">
        <v>-1</v>
      </c>
      <c r="P208" s="4"/>
      <c r="Q208" s="4"/>
      <c r="R208" s="4"/>
      <c r="S208" s="4"/>
      <c r="T208" s="4"/>
      <c r="U208" s="4"/>
      <c r="V208" s="4"/>
      <c r="W208" s="4"/>
    </row>
    <row r="209" spans="1:206" x14ac:dyDescent="0.4">
      <c r="A209" s="4">
        <v>50</v>
      </c>
      <c r="B209" s="4">
        <v>0</v>
      </c>
      <c r="C209" s="4">
        <v>0</v>
      </c>
      <c r="D209" s="4">
        <v>1</v>
      </c>
      <c r="E209" s="4">
        <v>208</v>
      </c>
      <c r="F209" s="4">
        <f>Source!V186</f>
        <v>0</v>
      </c>
      <c r="G209" s="4" t="s">
        <v>116</v>
      </c>
      <c r="H209" s="4" t="s">
        <v>117</v>
      </c>
      <c r="I209" s="4"/>
      <c r="J209" s="4"/>
      <c r="K209" s="4">
        <v>208</v>
      </c>
      <c r="L209" s="4">
        <v>22</v>
      </c>
      <c r="M209" s="4">
        <v>3</v>
      </c>
      <c r="N209" s="4" t="s">
        <v>3</v>
      </c>
      <c r="O209" s="4">
        <v>-1</v>
      </c>
      <c r="P209" s="4"/>
      <c r="Q209" s="4"/>
      <c r="R209" s="4"/>
      <c r="S209" s="4"/>
      <c r="T209" s="4"/>
      <c r="U209" s="4"/>
      <c r="V209" s="4"/>
      <c r="W209" s="4"/>
    </row>
    <row r="210" spans="1:206" x14ac:dyDescent="0.4">
      <c r="A210" s="4">
        <v>50</v>
      </c>
      <c r="B210" s="4">
        <v>0</v>
      </c>
      <c r="C210" s="4">
        <v>0</v>
      </c>
      <c r="D210" s="4">
        <v>1</v>
      </c>
      <c r="E210" s="4">
        <v>209</v>
      </c>
      <c r="F210" s="4">
        <f>ROUND(Source!W186,O210)</f>
        <v>0</v>
      </c>
      <c r="G210" s="4" t="s">
        <v>118</v>
      </c>
      <c r="H210" s="4" t="s">
        <v>119</v>
      </c>
      <c r="I210" s="4"/>
      <c r="J210" s="4"/>
      <c r="K210" s="4">
        <v>209</v>
      </c>
      <c r="L210" s="4">
        <v>23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06" x14ac:dyDescent="0.4">
      <c r="A211" s="4">
        <v>50</v>
      </c>
      <c r="B211" s="4">
        <v>0</v>
      </c>
      <c r="C211" s="4">
        <v>0</v>
      </c>
      <c r="D211" s="4">
        <v>1</v>
      </c>
      <c r="E211" s="4">
        <v>210</v>
      </c>
      <c r="F211" s="4">
        <f>ROUND(Source!X186,O211)</f>
        <v>0</v>
      </c>
      <c r="G211" s="4" t="s">
        <v>120</v>
      </c>
      <c r="H211" s="4" t="s">
        <v>121</v>
      </c>
      <c r="I211" s="4"/>
      <c r="J211" s="4"/>
      <c r="K211" s="4">
        <v>210</v>
      </c>
      <c r="L211" s="4">
        <v>24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206" x14ac:dyDescent="0.4">
      <c r="A212" s="4">
        <v>50</v>
      </c>
      <c r="B212" s="4">
        <v>0</v>
      </c>
      <c r="C212" s="4">
        <v>0</v>
      </c>
      <c r="D212" s="4">
        <v>1</v>
      </c>
      <c r="E212" s="4">
        <v>211</v>
      </c>
      <c r="F212" s="4">
        <f>ROUND(Source!Y186,O212)</f>
        <v>0</v>
      </c>
      <c r="G212" s="4" t="s">
        <v>122</v>
      </c>
      <c r="H212" s="4" t="s">
        <v>123</v>
      </c>
      <c r="I212" s="4"/>
      <c r="J212" s="4"/>
      <c r="K212" s="4">
        <v>211</v>
      </c>
      <c r="L212" s="4">
        <v>25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206" x14ac:dyDescent="0.4">
      <c r="A213" s="4">
        <v>50</v>
      </c>
      <c r="B213" s="4">
        <v>0</v>
      </c>
      <c r="C213" s="4">
        <v>0</v>
      </c>
      <c r="D213" s="4">
        <v>1</v>
      </c>
      <c r="E213" s="4">
        <v>224</v>
      </c>
      <c r="F213" s="4">
        <f>ROUND(Source!AR186,O213)</f>
        <v>258.72000000000003</v>
      </c>
      <c r="G213" s="4" t="s">
        <v>124</v>
      </c>
      <c r="H213" s="4" t="s">
        <v>125</v>
      </c>
      <c r="I213" s="4"/>
      <c r="J213" s="4"/>
      <c r="K213" s="4">
        <v>224</v>
      </c>
      <c r="L213" s="4">
        <v>26</v>
      </c>
      <c r="M213" s="4">
        <v>3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5" spans="1:206" x14ac:dyDescent="0.4">
      <c r="A215" s="2">
        <v>51</v>
      </c>
      <c r="B215" s="2">
        <f>B20</f>
        <v>1</v>
      </c>
      <c r="C215" s="2">
        <f>A20</f>
        <v>3</v>
      </c>
      <c r="D215" s="2">
        <f>ROW(A20)</f>
        <v>20</v>
      </c>
      <c r="E215" s="2"/>
      <c r="F215" s="2" t="str">
        <f>IF(F20&lt;&gt;"",F20,"")</f>
        <v/>
      </c>
      <c r="G215" s="2" t="str">
        <f>IF(G20&lt;&gt;"",G20,"")</f>
        <v/>
      </c>
      <c r="H215" s="2">
        <v>0</v>
      </c>
      <c r="I215" s="2"/>
      <c r="J215" s="2"/>
      <c r="K215" s="2"/>
      <c r="L215" s="2"/>
      <c r="M215" s="2"/>
      <c r="N215" s="2"/>
      <c r="O215" s="2">
        <f t="shared" ref="O215:T215" si="135">ROUND(O40+O114+O151+O186+AB215,2)</f>
        <v>374178.78</v>
      </c>
      <c r="P215" s="2">
        <f t="shared" si="135"/>
        <v>289623.03999999998</v>
      </c>
      <c r="Q215" s="2">
        <f t="shared" si="135"/>
        <v>1597.14</v>
      </c>
      <c r="R215" s="2">
        <f t="shared" si="135"/>
        <v>1060.97</v>
      </c>
      <c r="S215" s="2">
        <f t="shared" si="135"/>
        <v>82958.600000000006</v>
      </c>
      <c r="T215" s="2">
        <f t="shared" si="135"/>
        <v>0</v>
      </c>
      <c r="U215" s="2">
        <f>U40+U114+U151+U186+AH215</f>
        <v>335.36381953199992</v>
      </c>
      <c r="V215" s="2">
        <f>V40+V114+V151+V186+AI215</f>
        <v>3.1064058000000001</v>
      </c>
      <c r="W215" s="2">
        <f>ROUND(W40+W114+W151+W186+AJ215,2)</f>
        <v>0</v>
      </c>
      <c r="X215" s="2">
        <f>ROUND(X40+X114+X151+X186+AK215,2)</f>
        <v>74128.83</v>
      </c>
      <c r="Y215" s="2">
        <f>ROUND(Y40+Y114+Y151+Y186+AL215,2)</f>
        <v>46217.4</v>
      </c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>
        <f t="shared" ref="AO215:BC215" si="136">ROUND(AO40+AO114+AO151+AO186+BX215,2)</f>
        <v>0</v>
      </c>
      <c r="AP215" s="2">
        <f t="shared" si="136"/>
        <v>0</v>
      </c>
      <c r="AQ215" s="2">
        <f t="shared" si="136"/>
        <v>0</v>
      </c>
      <c r="AR215" s="2">
        <f t="shared" si="136"/>
        <v>494525.01</v>
      </c>
      <c r="AS215" s="2">
        <f t="shared" si="136"/>
        <v>314700.53999999998</v>
      </c>
      <c r="AT215" s="2">
        <f t="shared" si="136"/>
        <v>179565.75</v>
      </c>
      <c r="AU215" s="2">
        <f t="shared" si="136"/>
        <v>258.72000000000003</v>
      </c>
      <c r="AV215" s="2">
        <f t="shared" si="136"/>
        <v>289623.03999999998</v>
      </c>
      <c r="AW215" s="2">
        <f t="shared" si="136"/>
        <v>289623.03999999998</v>
      </c>
      <c r="AX215" s="2">
        <f t="shared" si="136"/>
        <v>0</v>
      </c>
      <c r="AY215" s="2">
        <f t="shared" si="136"/>
        <v>289623.03999999998</v>
      </c>
      <c r="AZ215" s="2">
        <f t="shared" si="136"/>
        <v>0</v>
      </c>
      <c r="BA215" s="2">
        <f t="shared" si="136"/>
        <v>0</v>
      </c>
      <c r="BB215" s="2">
        <f t="shared" si="136"/>
        <v>0</v>
      </c>
      <c r="BC215" s="2">
        <f t="shared" si="136"/>
        <v>0</v>
      </c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>
        <v>0</v>
      </c>
    </row>
    <row r="217" spans="1:206" x14ac:dyDescent="0.4">
      <c r="A217" s="4">
        <v>50</v>
      </c>
      <c r="B217" s="4">
        <v>0</v>
      </c>
      <c r="C217" s="4">
        <v>0</v>
      </c>
      <c r="D217" s="4">
        <v>1</v>
      </c>
      <c r="E217" s="4">
        <v>201</v>
      </c>
      <c r="F217" s="4">
        <f>ROUND(Source!O215,O217)</f>
        <v>374178.78</v>
      </c>
      <c r="G217" s="4" t="s">
        <v>74</v>
      </c>
      <c r="H217" s="4" t="s">
        <v>75</v>
      </c>
      <c r="I217" s="4"/>
      <c r="J217" s="4"/>
      <c r="K217" s="4">
        <v>201</v>
      </c>
      <c r="L217" s="4">
        <v>1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06" x14ac:dyDescent="0.4">
      <c r="A218" s="4">
        <v>50</v>
      </c>
      <c r="B218" s="4">
        <v>0</v>
      </c>
      <c r="C218" s="4">
        <v>0</v>
      </c>
      <c r="D218" s="4">
        <v>1</v>
      </c>
      <c r="E218" s="4">
        <v>202</v>
      </c>
      <c r="F218" s="4">
        <f>ROUND(Source!P215,O218)</f>
        <v>289623.03999999998</v>
      </c>
      <c r="G218" s="4" t="s">
        <v>76</v>
      </c>
      <c r="H218" s="4" t="s">
        <v>77</v>
      </c>
      <c r="I218" s="4"/>
      <c r="J218" s="4"/>
      <c r="K218" s="4">
        <v>202</v>
      </c>
      <c r="L218" s="4">
        <v>2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19" spans="1:206" x14ac:dyDescent="0.4">
      <c r="A219" s="4">
        <v>50</v>
      </c>
      <c r="B219" s="4">
        <v>0</v>
      </c>
      <c r="C219" s="4">
        <v>0</v>
      </c>
      <c r="D219" s="4">
        <v>1</v>
      </c>
      <c r="E219" s="4">
        <v>222</v>
      </c>
      <c r="F219" s="4">
        <f>ROUND(Source!AO215,O219)</f>
        <v>0</v>
      </c>
      <c r="G219" s="4" t="s">
        <v>78</v>
      </c>
      <c r="H219" s="4" t="s">
        <v>79</v>
      </c>
      <c r="I219" s="4"/>
      <c r="J219" s="4"/>
      <c r="K219" s="4">
        <v>222</v>
      </c>
      <c r="L219" s="4">
        <v>3</v>
      </c>
      <c r="M219" s="4">
        <v>3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/>
    </row>
    <row r="220" spans="1:206" x14ac:dyDescent="0.4">
      <c r="A220" s="4">
        <v>50</v>
      </c>
      <c r="B220" s="4">
        <v>0</v>
      </c>
      <c r="C220" s="4">
        <v>0</v>
      </c>
      <c r="D220" s="4">
        <v>1</v>
      </c>
      <c r="E220" s="4">
        <v>225</v>
      </c>
      <c r="F220" s="4">
        <f>ROUND(Source!AV215,O220)</f>
        <v>289623.03999999998</v>
      </c>
      <c r="G220" s="4" t="s">
        <v>80</v>
      </c>
      <c r="H220" s="4" t="s">
        <v>81</v>
      </c>
      <c r="I220" s="4"/>
      <c r="J220" s="4"/>
      <c r="K220" s="4">
        <v>225</v>
      </c>
      <c r="L220" s="4">
        <v>4</v>
      </c>
      <c r="M220" s="4">
        <v>3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/>
    </row>
    <row r="221" spans="1:206" x14ac:dyDescent="0.4">
      <c r="A221" s="4">
        <v>50</v>
      </c>
      <c r="B221" s="4">
        <v>0</v>
      </c>
      <c r="C221" s="4">
        <v>0</v>
      </c>
      <c r="D221" s="4">
        <v>1</v>
      </c>
      <c r="E221" s="4">
        <v>226</v>
      </c>
      <c r="F221" s="4">
        <f>ROUND(Source!AW215,O221)</f>
        <v>289623.03999999998</v>
      </c>
      <c r="G221" s="4" t="s">
        <v>82</v>
      </c>
      <c r="H221" s="4" t="s">
        <v>83</v>
      </c>
      <c r="I221" s="4"/>
      <c r="J221" s="4"/>
      <c r="K221" s="4">
        <v>226</v>
      </c>
      <c r="L221" s="4">
        <v>5</v>
      </c>
      <c r="M221" s="4">
        <v>3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/>
    </row>
    <row r="222" spans="1:206" x14ac:dyDescent="0.4">
      <c r="A222" s="4">
        <v>50</v>
      </c>
      <c r="B222" s="4">
        <v>0</v>
      </c>
      <c r="C222" s="4">
        <v>0</v>
      </c>
      <c r="D222" s="4">
        <v>1</v>
      </c>
      <c r="E222" s="4">
        <v>227</v>
      </c>
      <c r="F222" s="4">
        <f>ROUND(Source!AX215,O222)</f>
        <v>0</v>
      </c>
      <c r="G222" s="4" t="s">
        <v>84</v>
      </c>
      <c r="H222" s="4" t="s">
        <v>85</v>
      </c>
      <c r="I222" s="4"/>
      <c r="J222" s="4"/>
      <c r="K222" s="4">
        <v>227</v>
      </c>
      <c r="L222" s="4">
        <v>6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/>
    </row>
    <row r="223" spans="1:206" x14ac:dyDescent="0.4">
      <c r="A223" s="4">
        <v>50</v>
      </c>
      <c r="B223" s="4">
        <v>0</v>
      </c>
      <c r="C223" s="4">
        <v>0</v>
      </c>
      <c r="D223" s="4">
        <v>1</v>
      </c>
      <c r="E223" s="4">
        <v>228</v>
      </c>
      <c r="F223" s="4">
        <f>ROUND(Source!AY215,O223)</f>
        <v>289623.03999999998</v>
      </c>
      <c r="G223" s="4" t="s">
        <v>86</v>
      </c>
      <c r="H223" s="4" t="s">
        <v>87</v>
      </c>
      <c r="I223" s="4"/>
      <c r="J223" s="4"/>
      <c r="K223" s="4">
        <v>228</v>
      </c>
      <c r="L223" s="4">
        <v>7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06" x14ac:dyDescent="0.4">
      <c r="A224" s="4">
        <v>50</v>
      </c>
      <c r="B224" s="4">
        <v>0</v>
      </c>
      <c r="C224" s="4">
        <v>0</v>
      </c>
      <c r="D224" s="4">
        <v>1</v>
      </c>
      <c r="E224" s="4">
        <v>216</v>
      </c>
      <c r="F224" s="4">
        <f>ROUND(Source!AP215,O224)</f>
        <v>0</v>
      </c>
      <c r="G224" s="4" t="s">
        <v>88</v>
      </c>
      <c r="H224" s="4" t="s">
        <v>89</v>
      </c>
      <c r="I224" s="4"/>
      <c r="J224" s="4"/>
      <c r="K224" s="4">
        <v>216</v>
      </c>
      <c r="L224" s="4">
        <v>8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/>
    </row>
    <row r="225" spans="1:23" x14ac:dyDescent="0.4">
      <c r="A225" s="4">
        <v>50</v>
      </c>
      <c r="B225" s="4">
        <v>0</v>
      </c>
      <c r="C225" s="4">
        <v>0</v>
      </c>
      <c r="D225" s="4">
        <v>1</v>
      </c>
      <c r="E225" s="4">
        <v>223</v>
      </c>
      <c r="F225" s="4">
        <f>ROUND(Source!AQ215,O225)</f>
        <v>0</v>
      </c>
      <c r="G225" s="4" t="s">
        <v>90</v>
      </c>
      <c r="H225" s="4" t="s">
        <v>91</v>
      </c>
      <c r="I225" s="4"/>
      <c r="J225" s="4"/>
      <c r="K225" s="4">
        <v>223</v>
      </c>
      <c r="L225" s="4">
        <v>9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/>
    </row>
    <row r="226" spans="1:23" x14ac:dyDescent="0.4">
      <c r="A226" s="4">
        <v>50</v>
      </c>
      <c r="B226" s="4">
        <v>0</v>
      </c>
      <c r="C226" s="4">
        <v>0</v>
      </c>
      <c r="D226" s="4">
        <v>1</v>
      </c>
      <c r="E226" s="4">
        <v>229</v>
      </c>
      <c r="F226" s="4">
        <f>ROUND(Source!AZ215,O226)</f>
        <v>0</v>
      </c>
      <c r="G226" s="4" t="s">
        <v>92</v>
      </c>
      <c r="H226" s="4" t="s">
        <v>93</v>
      </c>
      <c r="I226" s="4"/>
      <c r="J226" s="4"/>
      <c r="K226" s="4">
        <v>229</v>
      </c>
      <c r="L226" s="4">
        <v>10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3" x14ac:dyDescent="0.4">
      <c r="A227" s="4">
        <v>50</v>
      </c>
      <c r="B227" s="4">
        <v>0</v>
      </c>
      <c r="C227" s="4">
        <v>0</v>
      </c>
      <c r="D227" s="4">
        <v>1</v>
      </c>
      <c r="E227" s="4">
        <v>203</v>
      </c>
      <c r="F227" s="4">
        <f>ROUND(Source!Q215,O227)</f>
        <v>1597.14</v>
      </c>
      <c r="G227" s="4" t="s">
        <v>94</v>
      </c>
      <c r="H227" s="4" t="s">
        <v>95</v>
      </c>
      <c r="I227" s="4"/>
      <c r="J227" s="4"/>
      <c r="K227" s="4">
        <v>203</v>
      </c>
      <c r="L227" s="4">
        <v>11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28" spans="1:23" x14ac:dyDescent="0.4">
      <c r="A228" s="4">
        <v>50</v>
      </c>
      <c r="B228" s="4">
        <v>0</v>
      </c>
      <c r="C228" s="4">
        <v>0</v>
      </c>
      <c r="D228" s="4">
        <v>1</v>
      </c>
      <c r="E228" s="4">
        <v>231</v>
      </c>
      <c r="F228" s="4">
        <f>ROUND(Source!BB215,O228)</f>
        <v>0</v>
      </c>
      <c r="G228" s="4" t="s">
        <v>96</v>
      </c>
      <c r="H228" s="4" t="s">
        <v>97</v>
      </c>
      <c r="I228" s="4"/>
      <c r="J228" s="4"/>
      <c r="K228" s="4">
        <v>231</v>
      </c>
      <c r="L228" s="4">
        <v>12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/>
    </row>
    <row r="229" spans="1:23" x14ac:dyDescent="0.4">
      <c r="A229" s="4">
        <v>50</v>
      </c>
      <c r="B229" s="4">
        <v>0</v>
      </c>
      <c r="C229" s="4">
        <v>0</v>
      </c>
      <c r="D229" s="4">
        <v>1</v>
      </c>
      <c r="E229" s="4">
        <v>204</v>
      </c>
      <c r="F229" s="4">
        <f>ROUND(Source!R215,O229)</f>
        <v>1060.97</v>
      </c>
      <c r="G229" s="4" t="s">
        <v>98</v>
      </c>
      <c r="H229" s="4" t="s">
        <v>99</v>
      </c>
      <c r="I229" s="4"/>
      <c r="J229" s="4"/>
      <c r="K229" s="4">
        <v>204</v>
      </c>
      <c r="L229" s="4">
        <v>13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/>
    </row>
    <row r="230" spans="1:23" x14ac:dyDescent="0.4">
      <c r="A230" s="4">
        <v>50</v>
      </c>
      <c r="B230" s="4">
        <v>0</v>
      </c>
      <c r="C230" s="4">
        <v>0</v>
      </c>
      <c r="D230" s="4">
        <v>1</v>
      </c>
      <c r="E230" s="4">
        <v>205</v>
      </c>
      <c r="F230" s="4">
        <f>ROUND(Source!S215,O230)</f>
        <v>82958.600000000006</v>
      </c>
      <c r="G230" s="4" t="s">
        <v>100</v>
      </c>
      <c r="H230" s="4" t="s">
        <v>101</v>
      </c>
      <c r="I230" s="4"/>
      <c r="J230" s="4"/>
      <c r="K230" s="4">
        <v>205</v>
      </c>
      <c r="L230" s="4">
        <v>14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/>
    </row>
    <row r="231" spans="1:23" x14ac:dyDescent="0.4">
      <c r="A231" s="4">
        <v>50</v>
      </c>
      <c r="B231" s="4">
        <v>0</v>
      </c>
      <c r="C231" s="4">
        <v>0</v>
      </c>
      <c r="D231" s="4">
        <v>1</v>
      </c>
      <c r="E231" s="4">
        <v>232</v>
      </c>
      <c r="F231" s="4">
        <f>ROUND(Source!BC215,O231)</f>
        <v>0</v>
      </c>
      <c r="G231" s="4" t="s">
        <v>102</v>
      </c>
      <c r="H231" s="4" t="s">
        <v>103</v>
      </c>
      <c r="I231" s="4"/>
      <c r="J231" s="4"/>
      <c r="K231" s="4">
        <v>232</v>
      </c>
      <c r="L231" s="4">
        <v>15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/>
    </row>
    <row r="232" spans="1:23" x14ac:dyDescent="0.4">
      <c r="A232" s="4">
        <v>50</v>
      </c>
      <c r="B232" s="4">
        <v>0</v>
      </c>
      <c r="C232" s="4">
        <v>0</v>
      </c>
      <c r="D232" s="4">
        <v>1</v>
      </c>
      <c r="E232" s="4">
        <v>214</v>
      </c>
      <c r="F232" s="4">
        <f>ROUND(Source!AS215,O232)</f>
        <v>314700.53999999998</v>
      </c>
      <c r="G232" s="4" t="s">
        <v>104</v>
      </c>
      <c r="H232" s="4" t="s">
        <v>105</v>
      </c>
      <c r="I232" s="4"/>
      <c r="J232" s="4"/>
      <c r="K232" s="4">
        <v>214</v>
      </c>
      <c r="L232" s="4">
        <v>16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/>
    </row>
    <row r="233" spans="1:23" x14ac:dyDescent="0.4">
      <c r="A233" s="4">
        <v>50</v>
      </c>
      <c r="B233" s="4">
        <v>0</v>
      </c>
      <c r="C233" s="4">
        <v>0</v>
      </c>
      <c r="D233" s="4">
        <v>1</v>
      </c>
      <c r="E233" s="4">
        <v>215</v>
      </c>
      <c r="F233" s="4">
        <f>ROUND(Source!AT215,O233)</f>
        <v>179565.75</v>
      </c>
      <c r="G233" s="4" t="s">
        <v>106</v>
      </c>
      <c r="H233" s="4" t="s">
        <v>107</v>
      </c>
      <c r="I233" s="4"/>
      <c r="J233" s="4"/>
      <c r="K233" s="4">
        <v>215</v>
      </c>
      <c r="L233" s="4">
        <v>17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/>
    </row>
    <row r="234" spans="1:23" x14ac:dyDescent="0.4">
      <c r="A234" s="4">
        <v>50</v>
      </c>
      <c r="B234" s="4">
        <v>0</v>
      </c>
      <c r="C234" s="4">
        <v>0</v>
      </c>
      <c r="D234" s="4">
        <v>1</v>
      </c>
      <c r="E234" s="4">
        <v>217</v>
      </c>
      <c r="F234" s="4">
        <f>ROUND(Source!AU215,O234)</f>
        <v>258.72000000000003</v>
      </c>
      <c r="G234" s="4" t="s">
        <v>108</v>
      </c>
      <c r="H234" s="4" t="s">
        <v>109</v>
      </c>
      <c r="I234" s="4"/>
      <c r="J234" s="4"/>
      <c r="K234" s="4">
        <v>217</v>
      </c>
      <c r="L234" s="4">
        <v>18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/>
    </row>
    <row r="235" spans="1:23" x14ac:dyDescent="0.4">
      <c r="A235" s="4">
        <v>50</v>
      </c>
      <c r="B235" s="4">
        <v>0</v>
      </c>
      <c r="C235" s="4">
        <v>0</v>
      </c>
      <c r="D235" s="4">
        <v>1</v>
      </c>
      <c r="E235" s="4">
        <v>230</v>
      </c>
      <c r="F235" s="4">
        <f>ROUND(Source!BA215,O235)</f>
        <v>0</v>
      </c>
      <c r="G235" s="4" t="s">
        <v>110</v>
      </c>
      <c r="H235" s="4" t="s">
        <v>111</v>
      </c>
      <c r="I235" s="4"/>
      <c r="J235" s="4"/>
      <c r="K235" s="4">
        <v>230</v>
      </c>
      <c r="L235" s="4">
        <v>19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/>
    </row>
    <row r="236" spans="1:23" x14ac:dyDescent="0.4">
      <c r="A236" s="4">
        <v>50</v>
      </c>
      <c r="B236" s="4">
        <v>0</v>
      </c>
      <c r="C236" s="4">
        <v>0</v>
      </c>
      <c r="D236" s="4">
        <v>1</v>
      </c>
      <c r="E236" s="4">
        <v>206</v>
      </c>
      <c r="F236" s="4">
        <f>ROUND(Source!T215,O236)</f>
        <v>0</v>
      </c>
      <c r="G236" s="4" t="s">
        <v>112</v>
      </c>
      <c r="H236" s="4" t="s">
        <v>113</v>
      </c>
      <c r="I236" s="4"/>
      <c r="J236" s="4"/>
      <c r="K236" s="4">
        <v>206</v>
      </c>
      <c r="L236" s="4">
        <v>20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/>
    </row>
    <row r="237" spans="1:23" x14ac:dyDescent="0.4">
      <c r="A237" s="4">
        <v>50</v>
      </c>
      <c r="B237" s="4">
        <v>0</v>
      </c>
      <c r="C237" s="4">
        <v>0</v>
      </c>
      <c r="D237" s="4">
        <v>1</v>
      </c>
      <c r="E237" s="4">
        <v>207</v>
      </c>
      <c r="F237" s="4">
        <f>Source!U215</f>
        <v>335.36381953199992</v>
      </c>
      <c r="G237" s="4" t="s">
        <v>114</v>
      </c>
      <c r="H237" s="4" t="s">
        <v>115</v>
      </c>
      <c r="I237" s="4"/>
      <c r="J237" s="4"/>
      <c r="K237" s="4">
        <v>207</v>
      </c>
      <c r="L237" s="4">
        <v>21</v>
      </c>
      <c r="M237" s="4">
        <v>3</v>
      </c>
      <c r="N237" s="4" t="s">
        <v>3</v>
      </c>
      <c r="O237" s="4">
        <v>-1</v>
      </c>
      <c r="P237" s="4"/>
      <c r="Q237" s="4"/>
      <c r="R237" s="4"/>
      <c r="S237" s="4"/>
      <c r="T237" s="4"/>
      <c r="U237" s="4"/>
      <c r="V237" s="4"/>
      <c r="W237" s="4"/>
    </row>
    <row r="238" spans="1:23" x14ac:dyDescent="0.4">
      <c r="A238" s="4">
        <v>50</v>
      </c>
      <c r="B238" s="4">
        <v>0</v>
      </c>
      <c r="C238" s="4">
        <v>0</v>
      </c>
      <c r="D238" s="4">
        <v>1</v>
      </c>
      <c r="E238" s="4">
        <v>208</v>
      </c>
      <c r="F238" s="4">
        <f>Source!V215</f>
        <v>3.1064058000000001</v>
      </c>
      <c r="G238" s="4" t="s">
        <v>116</v>
      </c>
      <c r="H238" s="4" t="s">
        <v>117</v>
      </c>
      <c r="I238" s="4"/>
      <c r="J238" s="4"/>
      <c r="K238" s="4">
        <v>208</v>
      </c>
      <c r="L238" s="4">
        <v>22</v>
      </c>
      <c r="M238" s="4">
        <v>3</v>
      </c>
      <c r="N238" s="4" t="s">
        <v>3</v>
      </c>
      <c r="O238" s="4">
        <v>-1</v>
      </c>
      <c r="P238" s="4"/>
      <c r="Q238" s="4"/>
      <c r="R238" s="4"/>
      <c r="S238" s="4"/>
      <c r="T238" s="4"/>
      <c r="U238" s="4"/>
      <c r="V238" s="4"/>
      <c r="W238" s="4"/>
    </row>
    <row r="239" spans="1:23" x14ac:dyDescent="0.4">
      <c r="A239" s="4">
        <v>50</v>
      </c>
      <c r="B239" s="4">
        <v>0</v>
      </c>
      <c r="C239" s="4">
        <v>0</v>
      </c>
      <c r="D239" s="4">
        <v>1</v>
      </c>
      <c r="E239" s="4">
        <v>209</v>
      </c>
      <c r="F239" s="4">
        <f>ROUND(Source!W215,O239)</f>
        <v>0</v>
      </c>
      <c r="G239" s="4" t="s">
        <v>118</v>
      </c>
      <c r="H239" s="4" t="s">
        <v>119</v>
      </c>
      <c r="I239" s="4"/>
      <c r="J239" s="4"/>
      <c r="K239" s="4">
        <v>209</v>
      </c>
      <c r="L239" s="4">
        <v>23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3" x14ac:dyDescent="0.4">
      <c r="A240" s="4">
        <v>50</v>
      </c>
      <c r="B240" s="4">
        <v>0</v>
      </c>
      <c r="C240" s="4">
        <v>0</v>
      </c>
      <c r="D240" s="4">
        <v>1</v>
      </c>
      <c r="E240" s="4">
        <v>210</v>
      </c>
      <c r="F240" s="4">
        <f>ROUND(Source!X215,O240)</f>
        <v>74128.83</v>
      </c>
      <c r="G240" s="4" t="s">
        <v>120</v>
      </c>
      <c r="H240" s="4" t="s">
        <v>121</v>
      </c>
      <c r="I240" s="4"/>
      <c r="J240" s="4"/>
      <c r="K240" s="4">
        <v>210</v>
      </c>
      <c r="L240" s="4">
        <v>24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06" x14ac:dyDescent="0.4">
      <c r="A241" s="4">
        <v>50</v>
      </c>
      <c r="B241" s="4">
        <v>0</v>
      </c>
      <c r="C241" s="4">
        <v>0</v>
      </c>
      <c r="D241" s="4">
        <v>1</v>
      </c>
      <c r="E241" s="4">
        <v>211</v>
      </c>
      <c r="F241" s="4">
        <f>ROUND(Source!Y215,O241)</f>
        <v>46217.4</v>
      </c>
      <c r="G241" s="4" t="s">
        <v>122</v>
      </c>
      <c r="H241" s="4" t="s">
        <v>123</v>
      </c>
      <c r="I241" s="4"/>
      <c r="J241" s="4"/>
      <c r="K241" s="4">
        <v>211</v>
      </c>
      <c r="L241" s="4">
        <v>25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06" x14ac:dyDescent="0.4">
      <c r="A242" s="4">
        <v>50</v>
      </c>
      <c r="B242" s="4">
        <v>0</v>
      </c>
      <c r="C242" s="4">
        <v>0</v>
      </c>
      <c r="D242" s="4">
        <v>1</v>
      </c>
      <c r="E242" s="4">
        <v>224</v>
      </c>
      <c r="F242" s="4">
        <f>ROUND(Source!AR215,O242)</f>
        <v>494525.01</v>
      </c>
      <c r="G242" s="4" t="s">
        <v>124</v>
      </c>
      <c r="H242" s="4" t="s">
        <v>125</v>
      </c>
      <c r="I242" s="4"/>
      <c r="J242" s="4"/>
      <c r="K242" s="4">
        <v>224</v>
      </c>
      <c r="L242" s="4">
        <v>26</v>
      </c>
      <c r="M242" s="4">
        <v>3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/>
    </row>
    <row r="244" spans="1:206" x14ac:dyDescent="0.4">
      <c r="A244" s="2">
        <v>51</v>
      </c>
      <c r="B244" s="2">
        <f>B12</f>
        <v>303</v>
      </c>
      <c r="C244" s="2">
        <f>A12</f>
        <v>1</v>
      </c>
      <c r="D244" s="2">
        <f>ROW(A12)</f>
        <v>12</v>
      </c>
      <c r="E244" s="2"/>
      <c r="F244" s="2" t="str">
        <f>IF(F12&lt;&gt;"",F12,"")</f>
        <v/>
      </c>
      <c r="G244" s="2" t="str">
        <f>IF(G12&lt;&gt;"",G12,"")</f>
        <v>Выполнение работ по отделке жилого номера</v>
      </c>
      <c r="H244" s="2">
        <v>0</v>
      </c>
      <c r="I244" s="2"/>
      <c r="J244" s="2"/>
      <c r="K244" s="2"/>
      <c r="L244" s="2"/>
      <c r="M244" s="2"/>
      <c r="N244" s="2"/>
      <c r="O244" s="2">
        <f t="shared" ref="O244:T244" si="137">ROUND(O215,2)</f>
        <v>374178.78</v>
      </c>
      <c r="P244" s="2">
        <f t="shared" si="137"/>
        <v>289623.03999999998</v>
      </c>
      <c r="Q244" s="2">
        <f t="shared" si="137"/>
        <v>1597.14</v>
      </c>
      <c r="R244" s="2">
        <f t="shared" si="137"/>
        <v>1060.97</v>
      </c>
      <c r="S244" s="2">
        <f t="shared" si="137"/>
        <v>82958.600000000006</v>
      </c>
      <c r="T244" s="2">
        <f t="shared" si="137"/>
        <v>0</v>
      </c>
      <c r="U244" s="2">
        <f>U215</f>
        <v>335.36381953199992</v>
      </c>
      <c r="V244" s="2">
        <f>V215</f>
        <v>3.1064058000000001</v>
      </c>
      <c r="W244" s="2">
        <f>ROUND(W215,2)</f>
        <v>0</v>
      </c>
      <c r="X244" s="2">
        <f>ROUND(X215,2)</f>
        <v>74128.83</v>
      </c>
      <c r="Y244" s="2">
        <f>ROUND(Y215,2)</f>
        <v>46217.4</v>
      </c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>
        <f t="shared" ref="AO244:BC244" si="138">ROUND(AO215,2)</f>
        <v>0</v>
      </c>
      <c r="AP244" s="2">
        <f t="shared" si="138"/>
        <v>0</v>
      </c>
      <c r="AQ244" s="2">
        <f t="shared" si="138"/>
        <v>0</v>
      </c>
      <c r="AR244" s="2">
        <f t="shared" si="138"/>
        <v>494525.01</v>
      </c>
      <c r="AS244" s="2">
        <f t="shared" si="138"/>
        <v>314700.53999999998</v>
      </c>
      <c r="AT244" s="2">
        <f t="shared" si="138"/>
        <v>179565.75</v>
      </c>
      <c r="AU244" s="2">
        <f t="shared" si="138"/>
        <v>258.72000000000003</v>
      </c>
      <c r="AV244" s="2">
        <f t="shared" si="138"/>
        <v>289623.03999999998</v>
      </c>
      <c r="AW244" s="2">
        <f t="shared" si="138"/>
        <v>289623.03999999998</v>
      </c>
      <c r="AX244" s="2">
        <f t="shared" si="138"/>
        <v>0</v>
      </c>
      <c r="AY244" s="2">
        <f t="shared" si="138"/>
        <v>289623.03999999998</v>
      </c>
      <c r="AZ244" s="2">
        <f t="shared" si="138"/>
        <v>0</v>
      </c>
      <c r="BA244" s="2">
        <f t="shared" si="138"/>
        <v>0</v>
      </c>
      <c r="BB244" s="2">
        <f t="shared" si="138"/>
        <v>0</v>
      </c>
      <c r="BC244" s="2">
        <f t="shared" si="138"/>
        <v>0</v>
      </c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>
        <v>0</v>
      </c>
    </row>
    <row r="246" spans="1:206" x14ac:dyDescent="0.4">
      <c r="A246" s="4">
        <v>50</v>
      </c>
      <c r="B246" s="4">
        <v>0</v>
      </c>
      <c r="C246" s="4">
        <v>0</v>
      </c>
      <c r="D246" s="4">
        <v>1</v>
      </c>
      <c r="E246" s="4">
        <v>201</v>
      </c>
      <c r="F246" s="4">
        <f>ROUND(Source!O244,O246)</f>
        <v>374178.78</v>
      </c>
      <c r="G246" s="4" t="s">
        <v>74</v>
      </c>
      <c r="H246" s="4" t="s">
        <v>75</v>
      </c>
      <c r="I246" s="4"/>
      <c r="J246" s="4"/>
      <c r="K246" s="4">
        <v>201</v>
      </c>
      <c r="L246" s="4">
        <v>1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06" x14ac:dyDescent="0.4">
      <c r="A247" s="4">
        <v>50</v>
      </c>
      <c r="B247" s="4">
        <v>0</v>
      </c>
      <c r="C247" s="4">
        <v>0</v>
      </c>
      <c r="D247" s="4">
        <v>1</v>
      </c>
      <c r="E247" s="4">
        <v>202</v>
      </c>
      <c r="F247" s="4">
        <f>ROUND(Source!P244,O247)</f>
        <v>289623.03999999998</v>
      </c>
      <c r="G247" s="4" t="s">
        <v>76</v>
      </c>
      <c r="H247" s="4" t="s">
        <v>77</v>
      </c>
      <c r="I247" s="4"/>
      <c r="J247" s="4"/>
      <c r="K247" s="4">
        <v>202</v>
      </c>
      <c r="L247" s="4">
        <v>2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8" spans="1:206" x14ac:dyDescent="0.4">
      <c r="A248" s="4">
        <v>50</v>
      </c>
      <c r="B248" s="4">
        <v>0</v>
      </c>
      <c r="C248" s="4">
        <v>0</v>
      </c>
      <c r="D248" s="4">
        <v>1</v>
      </c>
      <c r="E248" s="4">
        <v>222</v>
      </c>
      <c r="F248" s="4">
        <f>ROUND(Source!AO244,O248)</f>
        <v>0</v>
      </c>
      <c r="G248" s="4" t="s">
        <v>78</v>
      </c>
      <c r="H248" s="4" t="s">
        <v>79</v>
      </c>
      <c r="I248" s="4"/>
      <c r="J248" s="4"/>
      <c r="K248" s="4">
        <v>222</v>
      </c>
      <c r="L248" s="4">
        <v>3</v>
      </c>
      <c r="M248" s="4">
        <v>3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/>
    </row>
    <row r="249" spans="1:206" x14ac:dyDescent="0.4">
      <c r="A249" s="4">
        <v>50</v>
      </c>
      <c r="B249" s="4">
        <v>0</v>
      </c>
      <c r="C249" s="4">
        <v>0</v>
      </c>
      <c r="D249" s="4">
        <v>1</v>
      </c>
      <c r="E249" s="4">
        <v>225</v>
      </c>
      <c r="F249" s="4">
        <f>ROUND(Source!AV244,O249)</f>
        <v>289623.03999999998</v>
      </c>
      <c r="G249" s="4" t="s">
        <v>80</v>
      </c>
      <c r="H249" s="4" t="s">
        <v>81</v>
      </c>
      <c r="I249" s="4"/>
      <c r="J249" s="4"/>
      <c r="K249" s="4">
        <v>225</v>
      </c>
      <c r="L249" s="4">
        <v>4</v>
      </c>
      <c r="M249" s="4">
        <v>3</v>
      </c>
      <c r="N249" s="4" t="s">
        <v>3</v>
      </c>
      <c r="O249" s="4">
        <v>2</v>
      </c>
      <c r="P249" s="4"/>
      <c r="Q249" s="4"/>
      <c r="R249" s="4"/>
      <c r="S249" s="4"/>
      <c r="T249" s="4"/>
      <c r="U249" s="4"/>
      <c r="V249" s="4"/>
      <c r="W249" s="4"/>
    </row>
    <row r="250" spans="1:206" x14ac:dyDescent="0.4">
      <c r="A250" s="4">
        <v>50</v>
      </c>
      <c r="B250" s="4">
        <v>0</v>
      </c>
      <c r="C250" s="4">
        <v>0</v>
      </c>
      <c r="D250" s="4">
        <v>1</v>
      </c>
      <c r="E250" s="4">
        <v>226</v>
      </c>
      <c r="F250" s="4">
        <f>ROUND(Source!AW244,O250)</f>
        <v>289623.03999999998</v>
      </c>
      <c r="G250" s="4" t="s">
        <v>82</v>
      </c>
      <c r="H250" s="4" t="s">
        <v>83</v>
      </c>
      <c r="I250" s="4"/>
      <c r="J250" s="4"/>
      <c r="K250" s="4">
        <v>226</v>
      </c>
      <c r="L250" s="4">
        <v>5</v>
      </c>
      <c r="M250" s="4">
        <v>3</v>
      </c>
      <c r="N250" s="4" t="s">
        <v>3</v>
      </c>
      <c r="O250" s="4">
        <v>2</v>
      </c>
      <c r="P250" s="4"/>
      <c r="Q250" s="4"/>
      <c r="R250" s="4"/>
      <c r="S250" s="4"/>
      <c r="T250" s="4"/>
      <c r="U250" s="4"/>
      <c r="V250" s="4"/>
      <c r="W250" s="4"/>
    </row>
    <row r="251" spans="1:206" x14ac:dyDescent="0.4">
      <c r="A251" s="4">
        <v>50</v>
      </c>
      <c r="B251" s="4">
        <v>0</v>
      </c>
      <c r="C251" s="4">
        <v>0</v>
      </c>
      <c r="D251" s="4">
        <v>1</v>
      </c>
      <c r="E251" s="4">
        <v>227</v>
      </c>
      <c r="F251" s="4">
        <f>ROUND(Source!AX244,O251)</f>
        <v>0</v>
      </c>
      <c r="G251" s="4" t="s">
        <v>84</v>
      </c>
      <c r="H251" s="4" t="s">
        <v>85</v>
      </c>
      <c r="I251" s="4"/>
      <c r="J251" s="4"/>
      <c r="K251" s="4">
        <v>227</v>
      </c>
      <c r="L251" s="4">
        <v>6</v>
      </c>
      <c r="M251" s="4">
        <v>3</v>
      </c>
      <c r="N251" s="4" t="s">
        <v>3</v>
      </c>
      <c r="O251" s="4">
        <v>2</v>
      </c>
      <c r="P251" s="4"/>
      <c r="Q251" s="4"/>
      <c r="R251" s="4"/>
      <c r="S251" s="4"/>
      <c r="T251" s="4"/>
      <c r="U251" s="4"/>
      <c r="V251" s="4"/>
      <c r="W251" s="4"/>
    </row>
    <row r="252" spans="1:206" x14ac:dyDescent="0.4">
      <c r="A252" s="4">
        <v>50</v>
      </c>
      <c r="B252" s="4">
        <v>0</v>
      </c>
      <c r="C252" s="4">
        <v>0</v>
      </c>
      <c r="D252" s="4">
        <v>1</v>
      </c>
      <c r="E252" s="4">
        <v>228</v>
      </c>
      <c r="F252" s="4">
        <f>ROUND(Source!AY244,O252)</f>
        <v>289623.03999999998</v>
      </c>
      <c r="G252" s="4" t="s">
        <v>86</v>
      </c>
      <c r="H252" s="4" t="s">
        <v>87</v>
      </c>
      <c r="I252" s="4"/>
      <c r="J252" s="4"/>
      <c r="K252" s="4">
        <v>228</v>
      </c>
      <c r="L252" s="4">
        <v>7</v>
      </c>
      <c r="M252" s="4">
        <v>3</v>
      </c>
      <c r="N252" s="4" t="s">
        <v>3</v>
      </c>
      <c r="O252" s="4">
        <v>2</v>
      </c>
      <c r="P252" s="4"/>
      <c r="Q252" s="4"/>
      <c r="R252" s="4"/>
      <c r="S252" s="4"/>
      <c r="T252" s="4"/>
      <c r="U252" s="4"/>
      <c r="V252" s="4"/>
      <c r="W252" s="4"/>
    </row>
    <row r="253" spans="1:206" x14ac:dyDescent="0.4">
      <c r="A253" s="4">
        <v>50</v>
      </c>
      <c r="B253" s="4">
        <v>0</v>
      </c>
      <c r="C253" s="4">
        <v>0</v>
      </c>
      <c r="D253" s="4">
        <v>1</v>
      </c>
      <c r="E253" s="4">
        <v>216</v>
      </c>
      <c r="F253" s="4">
        <f>ROUND(Source!AP244,O253)</f>
        <v>0</v>
      </c>
      <c r="G253" s="4" t="s">
        <v>88</v>
      </c>
      <c r="H253" s="4" t="s">
        <v>89</v>
      </c>
      <c r="I253" s="4"/>
      <c r="J253" s="4"/>
      <c r="K253" s="4">
        <v>216</v>
      </c>
      <c r="L253" s="4">
        <v>8</v>
      </c>
      <c r="M253" s="4">
        <v>3</v>
      </c>
      <c r="N253" s="4" t="s">
        <v>3</v>
      </c>
      <c r="O253" s="4">
        <v>2</v>
      </c>
      <c r="P253" s="4"/>
      <c r="Q253" s="4"/>
      <c r="R253" s="4"/>
      <c r="S253" s="4"/>
      <c r="T253" s="4"/>
      <c r="U253" s="4"/>
      <c r="V253" s="4"/>
      <c r="W253" s="4"/>
    </row>
    <row r="254" spans="1:206" x14ac:dyDescent="0.4">
      <c r="A254" s="4">
        <v>50</v>
      </c>
      <c r="B254" s="4">
        <v>0</v>
      </c>
      <c r="C254" s="4">
        <v>0</v>
      </c>
      <c r="D254" s="4">
        <v>1</v>
      </c>
      <c r="E254" s="4">
        <v>223</v>
      </c>
      <c r="F254" s="4">
        <f>ROUND(Source!AQ244,O254)</f>
        <v>0</v>
      </c>
      <c r="G254" s="4" t="s">
        <v>90</v>
      </c>
      <c r="H254" s="4" t="s">
        <v>91</v>
      </c>
      <c r="I254" s="4"/>
      <c r="J254" s="4"/>
      <c r="K254" s="4">
        <v>223</v>
      </c>
      <c r="L254" s="4">
        <v>9</v>
      </c>
      <c r="M254" s="4">
        <v>3</v>
      </c>
      <c r="N254" s="4" t="s">
        <v>3</v>
      </c>
      <c r="O254" s="4">
        <v>2</v>
      </c>
      <c r="P254" s="4"/>
      <c r="Q254" s="4"/>
      <c r="R254" s="4"/>
      <c r="S254" s="4"/>
      <c r="T254" s="4"/>
      <c r="U254" s="4"/>
      <c r="V254" s="4"/>
      <c r="W254" s="4"/>
    </row>
    <row r="255" spans="1:206" x14ac:dyDescent="0.4">
      <c r="A255" s="4">
        <v>50</v>
      </c>
      <c r="B255" s="4">
        <v>0</v>
      </c>
      <c r="C255" s="4">
        <v>0</v>
      </c>
      <c r="D255" s="4">
        <v>1</v>
      </c>
      <c r="E255" s="4">
        <v>229</v>
      </c>
      <c r="F255" s="4">
        <f>ROUND(Source!AZ244,O255)</f>
        <v>0</v>
      </c>
      <c r="G255" s="4" t="s">
        <v>92</v>
      </c>
      <c r="H255" s="4" t="s">
        <v>93</v>
      </c>
      <c r="I255" s="4"/>
      <c r="J255" s="4"/>
      <c r="K255" s="4">
        <v>229</v>
      </c>
      <c r="L255" s="4">
        <v>10</v>
      </c>
      <c r="M255" s="4">
        <v>3</v>
      </c>
      <c r="N255" s="4" t="s">
        <v>3</v>
      </c>
      <c r="O255" s="4">
        <v>2</v>
      </c>
      <c r="P255" s="4"/>
      <c r="Q255" s="4"/>
      <c r="R255" s="4"/>
      <c r="S255" s="4"/>
      <c r="T255" s="4"/>
      <c r="U255" s="4"/>
      <c r="V255" s="4"/>
      <c r="W255" s="4"/>
    </row>
    <row r="256" spans="1:206" x14ac:dyDescent="0.4">
      <c r="A256" s="4">
        <v>50</v>
      </c>
      <c r="B256" s="4">
        <v>0</v>
      </c>
      <c r="C256" s="4">
        <v>0</v>
      </c>
      <c r="D256" s="4">
        <v>1</v>
      </c>
      <c r="E256" s="4">
        <v>203</v>
      </c>
      <c r="F256" s="4">
        <f>ROUND(Source!Q244,O256)</f>
        <v>1597.14</v>
      </c>
      <c r="G256" s="4" t="s">
        <v>94</v>
      </c>
      <c r="H256" s="4" t="s">
        <v>95</v>
      </c>
      <c r="I256" s="4"/>
      <c r="J256" s="4"/>
      <c r="K256" s="4">
        <v>203</v>
      </c>
      <c r="L256" s="4">
        <v>11</v>
      </c>
      <c r="M256" s="4">
        <v>3</v>
      </c>
      <c r="N256" s="4" t="s">
        <v>3</v>
      </c>
      <c r="O256" s="4">
        <v>2</v>
      </c>
      <c r="P256" s="4"/>
      <c r="Q256" s="4"/>
      <c r="R256" s="4"/>
      <c r="S256" s="4"/>
      <c r="T256" s="4"/>
      <c r="U256" s="4"/>
      <c r="V256" s="4"/>
      <c r="W256" s="4"/>
    </row>
    <row r="257" spans="1:23" x14ac:dyDescent="0.4">
      <c r="A257" s="4">
        <v>50</v>
      </c>
      <c r="B257" s="4">
        <v>0</v>
      </c>
      <c r="C257" s="4">
        <v>0</v>
      </c>
      <c r="D257" s="4">
        <v>1</v>
      </c>
      <c r="E257" s="4">
        <v>231</v>
      </c>
      <c r="F257" s="4">
        <f>ROUND(Source!BB244,O257)</f>
        <v>0</v>
      </c>
      <c r="G257" s="4" t="s">
        <v>96</v>
      </c>
      <c r="H257" s="4" t="s">
        <v>97</v>
      </c>
      <c r="I257" s="4"/>
      <c r="J257" s="4"/>
      <c r="K257" s="4">
        <v>231</v>
      </c>
      <c r="L257" s="4">
        <v>12</v>
      </c>
      <c r="M257" s="4">
        <v>3</v>
      </c>
      <c r="N257" s="4" t="s">
        <v>3</v>
      </c>
      <c r="O257" s="4">
        <v>2</v>
      </c>
      <c r="P257" s="4"/>
      <c r="Q257" s="4"/>
      <c r="R257" s="4"/>
      <c r="S257" s="4"/>
      <c r="T257" s="4"/>
      <c r="U257" s="4"/>
      <c r="V257" s="4"/>
      <c r="W257" s="4"/>
    </row>
    <row r="258" spans="1:23" x14ac:dyDescent="0.4">
      <c r="A258" s="4">
        <v>50</v>
      </c>
      <c r="B258" s="4">
        <v>0</v>
      </c>
      <c r="C258" s="4">
        <v>0</v>
      </c>
      <c r="D258" s="4">
        <v>1</v>
      </c>
      <c r="E258" s="4">
        <v>204</v>
      </c>
      <c r="F258" s="4">
        <f>ROUND(Source!R244,O258)</f>
        <v>1060.97</v>
      </c>
      <c r="G258" s="4" t="s">
        <v>98</v>
      </c>
      <c r="H258" s="4" t="s">
        <v>99</v>
      </c>
      <c r="I258" s="4"/>
      <c r="J258" s="4"/>
      <c r="K258" s="4">
        <v>204</v>
      </c>
      <c r="L258" s="4">
        <v>13</v>
      </c>
      <c r="M258" s="4">
        <v>3</v>
      </c>
      <c r="N258" s="4" t="s">
        <v>3</v>
      </c>
      <c r="O258" s="4">
        <v>2</v>
      </c>
      <c r="P258" s="4"/>
      <c r="Q258" s="4"/>
      <c r="R258" s="4"/>
      <c r="S258" s="4"/>
      <c r="T258" s="4"/>
      <c r="U258" s="4"/>
      <c r="V258" s="4"/>
      <c r="W258" s="4"/>
    </row>
    <row r="259" spans="1:23" x14ac:dyDescent="0.4">
      <c r="A259" s="4">
        <v>50</v>
      </c>
      <c r="B259" s="4">
        <v>0</v>
      </c>
      <c r="C259" s="4">
        <v>0</v>
      </c>
      <c r="D259" s="4">
        <v>1</v>
      </c>
      <c r="E259" s="4">
        <v>205</v>
      </c>
      <c r="F259" s="4">
        <f>ROUND(Source!S244,O259)</f>
        <v>82958.600000000006</v>
      </c>
      <c r="G259" s="4" t="s">
        <v>100</v>
      </c>
      <c r="H259" s="4" t="s">
        <v>101</v>
      </c>
      <c r="I259" s="4"/>
      <c r="J259" s="4"/>
      <c r="K259" s="4">
        <v>205</v>
      </c>
      <c r="L259" s="4">
        <v>14</v>
      </c>
      <c r="M259" s="4">
        <v>3</v>
      </c>
      <c r="N259" s="4" t="s">
        <v>3</v>
      </c>
      <c r="O259" s="4">
        <v>2</v>
      </c>
      <c r="P259" s="4"/>
      <c r="Q259" s="4"/>
      <c r="R259" s="4"/>
      <c r="S259" s="4"/>
      <c r="T259" s="4"/>
      <c r="U259" s="4"/>
      <c r="V259" s="4"/>
      <c r="W259" s="4"/>
    </row>
    <row r="260" spans="1:23" x14ac:dyDescent="0.4">
      <c r="A260" s="4">
        <v>50</v>
      </c>
      <c r="B260" s="4">
        <v>0</v>
      </c>
      <c r="C260" s="4">
        <v>0</v>
      </c>
      <c r="D260" s="4">
        <v>1</v>
      </c>
      <c r="E260" s="4">
        <v>232</v>
      </c>
      <c r="F260" s="4">
        <f>ROUND(Source!BC244,O260)</f>
        <v>0</v>
      </c>
      <c r="G260" s="4" t="s">
        <v>102</v>
      </c>
      <c r="H260" s="4" t="s">
        <v>103</v>
      </c>
      <c r="I260" s="4"/>
      <c r="J260" s="4"/>
      <c r="K260" s="4">
        <v>232</v>
      </c>
      <c r="L260" s="4">
        <v>15</v>
      </c>
      <c r="M260" s="4">
        <v>3</v>
      </c>
      <c r="N260" s="4" t="s">
        <v>3</v>
      </c>
      <c r="O260" s="4">
        <v>2</v>
      </c>
      <c r="P260" s="4"/>
      <c r="Q260" s="4"/>
      <c r="R260" s="4"/>
      <c r="S260" s="4"/>
      <c r="T260" s="4"/>
      <c r="U260" s="4"/>
      <c r="V260" s="4"/>
      <c r="W260" s="4"/>
    </row>
    <row r="261" spans="1:23" x14ac:dyDescent="0.4">
      <c r="A261" s="4">
        <v>50</v>
      </c>
      <c r="B261" s="4">
        <v>0</v>
      </c>
      <c r="C261" s="4">
        <v>0</v>
      </c>
      <c r="D261" s="4">
        <v>1</v>
      </c>
      <c r="E261" s="4">
        <v>214</v>
      </c>
      <c r="F261" s="4">
        <f>ROUND(Source!AS244,O261)</f>
        <v>314700.53999999998</v>
      </c>
      <c r="G261" s="4" t="s">
        <v>104</v>
      </c>
      <c r="H261" s="4" t="s">
        <v>105</v>
      </c>
      <c r="I261" s="4"/>
      <c r="J261" s="4"/>
      <c r="K261" s="4">
        <v>214</v>
      </c>
      <c r="L261" s="4">
        <v>16</v>
      </c>
      <c r="M261" s="4">
        <v>3</v>
      </c>
      <c r="N261" s="4" t="s">
        <v>3</v>
      </c>
      <c r="O261" s="4">
        <v>2</v>
      </c>
      <c r="P261" s="4"/>
      <c r="Q261" s="4"/>
      <c r="R261" s="4"/>
      <c r="S261" s="4"/>
      <c r="T261" s="4"/>
      <c r="U261" s="4"/>
      <c r="V261" s="4"/>
      <c r="W261" s="4"/>
    </row>
    <row r="262" spans="1:23" x14ac:dyDescent="0.4">
      <c r="A262" s="4">
        <v>50</v>
      </c>
      <c r="B262" s="4">
        <v>0</v>
      </c>
      <c r="C262" s="4">
        <v>0</v>
      </c>
      <c r="D262" s="4">
        <v>1</v>
      </c>
      <c r="E262" s="4">
        <v>215</v>
      </c>
      <c r="F262" s="4">
        <f>ROUND(Source!AT244,O262)</f>
        <v>179565.75</v>
      </c>
      <c r="G262" s="4" t="s">
        <v>106</v>
      </c>
      <c r="H262" s="4" t="s">
        <v>107</v>
      </c>
      <c r="I262" s="4"/>
      <c r="J262" s="4"/>
      <c r="K262" s="4">
        <v>215</v>
      </c>
      <c r="L262" s="4">
        <v>17</v>
      </c>
      <c r="M262" s="4">
        <v>3</v>
      </c>
      <c r="N262" s="4" t="s">
        <v>3</v>
      </c>
      <c r="O262" s="4">
        <v>2</v>
      </c>
      <c r="P262" s="4"/>
      <c r="Q262" s="4"/>
      <c r="R262" s="4"/>
      <c r="S262" s="4"/>
      <c r="T262" s="4"/>
      <c r="U262" s="4"/>
      <c r="V262" s="4"/>
      <c r="W262" s="4"/>
    </row>
    <row r="263" spans="1:23" x14ac:dyDescent="0.4">
      <c r="A263" s="4">
        <v>50</v>
      </c>
      <c r="B263" s="4">
        <v>0</v>
      </c>
      <c r="C263" s="4">
        <v>0</v>
      </c>
      <c r="D263" s="4">
        <v>1</v>
      </c>
      <c r="E263" s="4">
        <v>217</v>
      </c>
      <c r="F263" s="4">
        <f>ROUND(Source!AU244,O263)</f>
        <v>258.72000000000003</v>
      </c>
      <c r="G263" s="4" t="s">
        <v>108</v>
      </c>
      <c r="H263" s="4" t="s">
        <v>109</v>
      </c>
      <c r="I263" s="4"/>
      <c r="J263" s="4"/>
      <c r="K263" s="4">
        <v>217</v>
      </c>
      <c r="L263" s="4">
        <v>18</v>
      </c>
      <c r="M263" s="4">
        <v>3</v>
      </c>
      <c r="N263" s="4" t="s">
        <v>3</v>
      </c>
      <c r="O263" s="4">
        <v>2</v>
      </c>
      <c r="P263" s="4"/>
      <c r="Q263" s="4"/>
      <c r="R263" s="4"/>
      <c r="S263" s="4"/>
      <c r="T263" s="4"/>
      <c r="U263" s="4"/>
      <c r="V263" s="4"/>
      <c r="W263" s="4"/>
    </row>
    <row r="264" spans="1:23" x14ac:dyDescent="0.4">
      <c r="A264" s="4">
        <v>50</v>
      </c>
      <c r="B264" s="4">
        <v>0</v>
      </c>
      <c r="C264" s="4">
        <v>0</v>
      </c>
      <c r="D264" s="4">
        <v>1</v>
      </c>
      <c r="E264" s="4">
        <v>230</v>
      </c>
      <c r="F264" s="4">
        <f>ROUND(Source!BA244,O264)</f>
        <v>0</v>
      </c>
      <c r="G264" s="4" t="s">
        <v>110</v>
      </c>
      <c r="H264" s="4" t="s">
        <v>111</v>
      </c>
      <c r="I264" s="4"/>
      <c r="J264" s="4"/>
      <c r="K264" s="4">
        <v>230</v>
      </c>
      <c r="L264" s="4">
        <v>19</v>
      </c>
      <c r="M264" s="4">
        <v>3</v>
      </c>
      <c r="N264" s="4" t="s">
        <v>3</v>
      </c>
      <c r="O264" s="4">
        <v>2</v>
      </c>
      <c r="P264" s="4"/>
      <c r="Q264" s="4"/>
      <c r="R264" s="4"/>
      <c r="S264" s="4"/>
      <c r="T264" s="4"/>
      <c r="U264" s="4"/>
      <c r="V264" s="4"/>
      <c r="W264" s="4"/>
    </row>
    <row r="265" spans="1:23" x14ac:dyDescent="0.4">
      <c r="A265" s="4">
        <v>50</v>
      </c>
      <c r="B265" s="4">
        <v>0</v>
      </c>
      <c r="C265" s="4">
        <v>0</v>
      </c>
      <c r="D265" s="4">
        <v>1</v>
      </c>
      <c r="E265" s="4">
        <v>206</v>
      </c>
      <c r="F265" s="4">
        <f>ROUND(Source!T244,O265)</f>
        <v>0</v>
      </c>
      <c r="G265" s="4" t="s">
        <v>112</v>
      </c>
      <c r="H265" s="4" t="s">
        <v>113</v>
      </c>
      <c r="I265" s="4"/>
      <c r="J265" s="4"/>
      <c r="K265" s="4">
        <v>206</v>
      </c>
      <c r="L265" s="4">
        <v>20</v>
      </c>
      <c r="M265" s="4">
        <v>3</v>
      </c>
      <c r="N265" s="4" t="s">
        <v>3</v>
      </c>
      <c r="O265" s="4">
        <v>2</v>
      </c>
      <c r="P265" s="4"/>
      <c r="Q265" s="4"/>
      <c r="R265" s="4"/>
      <c r="S265" s="4"/>
      <c r="T265" s="4"/>
      <c r="U265" s="4"/>
      <c r="V265" s="4"/>
      <c r="W265" s="4"/>
    </row>
    <row r="266" spans="1:23" x14ac:dyDescent="0.4">
      <c r="A266" s="4">
        <v>50</v>
      </c>
      <c r="B266" s="4">
        <v>0</v>
      </c>
      <c r="C266" s="4">
        <v>0</v>
      </c>
      <c r="D266" s="4">
        <v>1</v>
      </c>
      <c r="E266" s="4">
        <v>207</v>
      </c>
      <c r="F266" s="4">
        <f>Source!U244</f>
        <v>335.36381953199992</v>
      </c>
      <c r="G266" s="4" t="s">
        <v>114</v>
      </c>
      <c r="H266" s="4" t="s">
        <v>115</v>
      </c>
      <c r="I266" s="4"/>
      <c r="J266" s="4"/>
      <c r="K266" s="4">
        <v>207</v>
      </c>
      <c r="L266" s="4">
        <v>21</v>
      </c>
      <c r="M266" s="4">
        <v>3</v>
      </c>
      <c r="N266" s="4" t="s">
        <v>3</v>
      </c>
      <c r="O266" s="4">
        <v>-1</v>
      </c>
      <c r="P266" s="4"/>
      <c r="Q266" s="4"/>
      <c r="R266" s="4"/>
      <c r="S266" s="4"/>
      <c r="T266" s="4"/>
      <c r="U266" s="4"/>
      <c r="V266" s="4"/>
      <c r="W266" s="4"/>
    </row>
    <row r="267" spans="1:23" x14ac:dyDescent="0.4">
      <c r="A267" s="4">
        <v>50</v>
      </c>
      <c r="B267" s="4">
        <v>0</v>
      </c>
      <c r="C267" s="4">
        <v>0</v>
      </c>
      <c r="D267" s="4">
        <v>1</v>
      </c>
      <c r="E267" s="4">
        <v>208</v>
      </c>
      <c r="F267" s="4">
        <f>Source!V244</f>
        <v>3.1064058000000001</v>
      </c>
      <c r="G267" s="4" t="s">
        <v>116</v>
      </c>
      <c r="H267" s="4" t="s">
        <v>117</v>
      </c>
      <c r="I267" s="4"/>
      <c r="J267" s="4"/>
      <c r="K267" s="4">
        <v>208</v>
      </c>
      <c r="L267" s="4">
        <v>22</v>
      </c>
      <c r="M267" s="4">
        <v>3</v>
      </c>
      <c r="N267" s="4" t="s">
        <v>3</v>
      </c>
      <c r="O267" s="4">
        <v>-1</v>
      </c>
      <c r="P267" s="4"/>
      <c r="Q267" s="4"/>
      <c r="R267" s="4"/>
      <c r="S267" s="4"/>
      <c r="T267" s="4"/>
      <c r="U267" s="4"/>
      <c r="V267" s="4"/>
      <c r="W267" s="4"/>
    </row>
    <row r="268" spans="1:23" x14ac:dyDescent="0.4">
      <c r="A268" s="4">
        <v>50</v>
      </c>
      <c r="B268" s="4">
        <v>0</v>
      </c>
      <c r="C268" s="4">
        <v>0</v>
      </c>
      <c r="D268" s="4">
        <v>1</v>
      </c>
      <c r="E268" s="4">
        <v>209</v>
      </c>
      <c r="F268" s="4">
        <f>ROUND(Source!W244,O268)</f>
        <v>0</v>
      </c>
      <c r="G268" s="4" t="s">
        <v>118</v>
      </c>
      <c r="H268" s="4" t="s">
        <v>119</v>
      </c>
      <c r="I268" s="4"/>
      <c r="J268" s="4"/>
      <c r="K268" s="4">
        <v>209</v>
      </c>
      <c r="L268" s="4">
        <v>23</v>
      </c>
      <c r="M268" s="4">
        <v>3</v>
      </c>
      <c r="N268" s="4" t="s">
        <v>3</v>
      </c>
      <c r="O268" s="4">
        <v>2</v>
      </c>
      <c r="P268" s="4"/>
      <c r="Q268" s="4"/>
      <c r="R268" s="4"/>
      <c r="S268" s="4"/>
      <c r="T268" s="4"/>
      <c r="U268" s="4"/>
      <c r="V268" s="4"/>
      <c r="W268" s="4"/>
    </row>
    <row r="269" spans="1:23" x14ac:dyDescent="0.4">
      <c r="A269" s="4">
        <v>50</v>
      </c>
      <c r="B269" s="4">
        <v>0</v>
      </c>
      <c r="C269" s="4">
        <v>0</v>
      </c>
      <c r="D269" s="4">
        <v>1</v>
      </c>
      <c r="E269" s="4">
        <v>210</v>
      </c>
      <c r="F269" s="4">
        <f>ROUND(Source!X244,O269)</f>
        <v>74128.83</v>
      </c>
      <c r="G269" s="4" t="s">
        <v>120</v>
      </c>
      <c r="H269" s="4" t="s">
        <v>121</v>
      </c>
      <c r="I269" s="4"/>
      <c r="J269" s="4"/>
      <c r="K269" s="4">
        <v>210</v>
      </c>
      <c r="L269" s="4">
        <v>24</v>
      </c>
      <c r="M269" s="4">
        <v>3</v>
      </c>
      <c r="N269" s="4" t="s">
        <v>3</v>
      </c>
      <c r="O269" s="4">
        <v>2</v>
      </c>
      <c r="P269" s="4"/>
      <c r="Q269" s="4"/>
      <c r="R269" s="4"/>
      <c r="S269" s="4"/>
      <c r="T269" s="4"/>
      <c r="U269" s="4"/>
      <c r="V269" s="4"/>
      <c r="W269" s="4"/>
    </row>
    <row r="270" spans="1:23" x14ac:dyDescent="0.4">
      <c r="A270" s="4">
        <v>50</v>
      </c>
      <c r="B270" s="4">
        <v>0</v>
      </c>
      <c r="C270" s="4">
        <v>0</v>
      </c>
      <c r="D270" s="4">
        <v>1</v>
      </c>
      <c r="E270" s="4">
        <v>211</v>
      </c>
      <c r="F270" s="4">
        <f>ROUND(Source!Y244,O270)</f>
        <v>46217.4</v>
      </c>
      <c r="G270" s="4" t="s">
        <v>122</v>
      </c>
      <c r="H270" s="4" t="s">
        <v>123</v>
      </c>
      <c r="I270" s="4"/>
      <c r="J270" s="4"/>
      <c r="K270" s="4">
        <v>211</v>
      </c>
      <c r="L270" s="4">
        <v>25</v>
      </c>
      <c r="M270" s="4">
        <v>3</v>
      </c>
      <c r="N270" s="4" t="s">
        <v>3</v>
      </c>
      <c r="O270" s="4">
        <v>2</v>
      </c>
      <c r="P270" s="4"/>
      <c r="Q270" s="4"/>
      <c r="R270" s="4"/>
      <c r="S270" s="4"/>
      <c r="T270" s="4"/>
      <c r="U270" s="4"/>
      <c r="V270" s="4"/>
      <c r="W270" s="4"/>
    </row>
    <row r="271" spans="1:23" x14ac:dyDescent="0.4">
      <c r="A271" s="4">
        <v>50</v>
      </c>
      <c r="B271" s="4">
        <v>0</v>
      </c>
      <c r="C271" s="4">
        <v>0</v>
      </c>
      <c r="D271" s="4">
        <v>1</v>
      </c>
      <c r="E271" s="4">
        <v>224</v>
      </c>
      <c r="F271" s="4">
        <f>ROUND(Source!AR244,O271)</f>
        <v>494525.01</v>
      </c>
      <c r="G271" s="4" t="s">
        <v>124</v>
      </c>
      <c r="H271" s="4" t="s">
        <v>125</v>
      </c>
      <c r="I271" s="4"/>
      <c r="J271" s="4"/>
      <c r="K271" s="4">
        <v>224</v>
      </c>
      <c r="L271" s="4">
        <v>26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/>
    </row>
    <row r="272" spans="1:23" x14ac:dyDescent="0.4">
      <c r="A272" s="4">
        <v>50</v>
      </c>
      <c r="B272" s="4">
        <v>1</v>
      </c>
      <c r="C272" s="4">
        <v>0</v>
      </c>
      <c r="D272" s="4">
        <v>2</v>
      </c>
      <c r="E272" s="4">
        <v>0</v>
      </c>
      <c r="F272" s="4">
        <f>ROUND(F271,O272)</f>
        <v>494525.01</v>
      </c>
      <c r="G272" s="4" t="s">
        <v>3</v>
      </c>
      <c r="H272" s="4" t="s">
        <v>322</v>
      </c>
      <c r="I272" s="4"/>
      <c r="J272" s="4"/>
      <c r="K272" s="4">
        <v>212</v>
      </c>
      <c r="L272" s="4">
        <v>27</v>
      </c>
      <c r="M272" s="4">
        <v>0</v>
      </c>
      <c r="N272" s="4" t="s">
        <v>3</v>
      </c>
      <c r="O272" s="4">
        <v>2</v>
      </c>
      <c r="P272" s="4"/>
      <c r="Q272" s="4"/>
      <c r="R272" s="4"/>
      <c r="S272" s="4"/>
      <c r="T272" s="4"/>
      <c r="U272" s="4"/>
      <c r="V272" s="4"/>
      <c r="W272" s="4"/>
    </row>
    <row r="275" spans="1:14" x14ac:dyDescent="0.4">
      <c r="A275">
        <v>70</v>
      </c>
      <c r="B275">
        <v>1</v>
      </c>
      <c r="D275">
        <v>1</v>
      </c>
      <c r="E275" t="s">
        <v>323</v>
      </c>
      <c r="F275" t="s">
        <v>324</v>
      </c>
      <c r="G275">
        <v>0</v>
      </c>
      <c r="H275">
        <v>0</v>
      </c>
      <c r="I275" t="s">
        <v>3</v>
      </c>
      <c r="J275">
        <v>1</v>
      </c>
      <c r="K275">
        <v>0</v>
      </c>
      <c r="L275" t="s">
        <v>3</v>
      </c>
      <c r="M275" t="s">
        <v>3</v>
      </c>
      <c r="N275">
        <v>0</v>
      </c>
    </row>
    <row r="276" spans="1:14" x14ac:dyDescent="0.4">
      <c r="A276">
        <v>70</v>
      </c>
      <c r="B276">
        <v>1</v>
      </c>
      <c r="D276">
        <v>2</v>
      </c>
      <c r="E276" t="s">
        <v>325</v>
      </c>
      <c r="F276" t="s">
        <v>326</v>
      </c>
      <c r="G276">
        <v>1</v>
      </c>
      <c r="H276">
        <v>0</v>
      </c>
      <c r="I276" t="s">
        <v>3</v>
      </c>
      <c r="J276">
        <v>1</v>
      </c>
      <c r="K276">
        <v>0</v>
      </c>
      <c r="L276" t="s">
        <v>3</v>
      </c>
      <c r="M276" t="s">
        <v>3</v>
      </c>
      <c r="N276">
        <v>0</v>
      </c>
    </row>
    <row r="277" spans="1:14" x14ac:dyDescent="0.4">
      <c r="A277">
        <v>70</v>
      </c>
      <c r="B277">
        <v>1</v>
      </c>
      <c r="D277">
        <v>3</v>
      </c>
      <c r="E277" t="s">
        <v>327</v>
      </c>
      <c r="F277" t="s">
        <v>328</v>
      </c>
      <c r="G277">
        <v>0</v>
      </c>
      <c r="H277">
        <v>0</v>
      </c>
      <c r="I277" t="s">
        <v>3</v>
      </c>
      <c r="J277">
        <v>1</v>
      </c>
      <c r="K277">
        <v>0</v>
      </c>
      <c r="L277" t="s">
        <v>3</v>
      </c>
      <c r="M277" t="s">
        <v>3</v>
      </c>
      <c r="N277">
        <v>0</v>
      </c>
    </row>
    <row r="278" spans="1:14" x14ac:dyDescent="0.4">
      <c r="A278">
        <v>70</v>
      </c>
      <c r="B278">
        <v>1</v>
      </c>
      <c r="D278">
        <v>4</v>
      </c>
      <c r="E278" t="s">
        <v>329</v>
      </c>
      <c r="F278" t="s">
        <v>330</v>
      </c>
      <c r="G278">
        <v>0</v>
      </c>
      <c r="H278">
        <v>0</v>
      </c>
      <c r="I278" t="s">
        <v>331</v>
      </c>
      <c r="J278">
        <v>0</v>
      </c>
      <c r="K278">
        <v>0</v>
      </c>
      <c r="L278" t="s">
        <v>3</v>
      </c>
      <c r="M278" t="s">
        <v>3</v>
      </c>
      <c r="N278">
        <v>0</v>
      </c>
    </row>
    <row r="279" spans="1:14" x14ac:dyDescent="0.4">
      <c r="A279">
        <v>70</v>
      </c>
      <c r="B279">
        <v>1</v>
      </c>
      <c r="D279">
        <v>5</v>
      </c>
      <c r="E279" t="s">
        <v>332</v>
      </c>
      <c r="F279" t="s">
        <v>333</v>
      </c>
      <c r="G279">
        <v>0</v>
      </c>
      <c r="H279">
        <v>0</v>
      </c>
      <c r="I279" t="s">
        <v>334</v>
      </c>
      <c r="J279">
        <v>0</v>
      </c>
      <c r="K279">
        <v>0</v>
      </c>
      <c r="L279" t="s">
        <v>3</v>
      </c>
      <c r="M279" t="s">
        <v>3</v>
      </c>
      <c r="N279">
        <v>0</v>
      </c>
    </row>
    <row r="280" spans="1:14" x14ac:dyDescent="0.4">
      <c r="A280">
        <v>70</v>
      </c>
      <c r="B280">
        <v>1</v>
      </c>
      <c r="D280">
        <v>6</v>
      </c>
      <c r="E280" t="s">
        <v>335</v>
      </c>
      <c r="F280" t="s">
        <v>336</v>
      </c>
      <c r="G280">
        <v>0</v>
      </c>
      <c r="H280">
        <v>0</v>
      </c>
      <c r="I280" t="s">
        <v>337</v>
      </c>
      <c r="J280">
        <v>0</v>
      </c>
      <c r="K280">
        <v>0</v>
      </c>
      <c r="L280" t="s">
        <v>3</v>
      </c>
      <c r="M280" t="s">
        <v>3</v>
      </c>
      <c r="N280">
        <v>0</v>
      </c>
    </row>
    <row r="281" spans="1:14" x14ac:dyDescent="0.4">
      <c r="A281">
        <v>70</v>
      </c>
      <c r="B281">
        <v>1</v>
      </c>
      <c r="D281">
        <v>7</v>
      </c>
      <c r="E281" t="s">
        <v>338</v>
      </c>
      <c r="F281" t="s">
        <v>339</v>
      </c>
      <c r="G281">
        <v>1</v>
      </c>
      <c r="H281">
        <v>0</v>
      </c>
      <c r="I281" t="s">
        <v>3</v>
      </c>
      <c r="J281">
        <v>0</v>
      </c>
      <c r="K281">
        <v>0</v>
      </c>
      <c r="L281" t="s">
        <v>3</v>
      </c>
      <c r="M281" t="s">
        <v>3</v>
      </c>
      <c r="N281">
        <v>0</v>
      </c>
    </row>
    <row r="282" spans="1:14" x14ac:dyDescent="0.4">
      <c r="A282">
        <v>70</v>
      </c>
      <c r="B282">
        <v>1</v>
      </c>
      <c r="D282">
        <v>8</v>
      </c>
      <c r="E282" t="s">
        <v>340</v>
      </c>
      <c r="F282" t="s">
        <v>341</v>
      </c>
      <c r="G282">
        <v>0</v>
      </c>
      <c r="H282">
        <v>0</v>
      </c>
      <c r="I282" t="s">
        <v>342</v>
      </c>
      <c r="J282">
        <v>0</v>
      </c>
      <c r="K282">
        <v>0</v>
      </c>
      <c r="L282" t="s">
        <v>3</v>
      </c>
      <c r="M282" t="s">
        <v>3</v>
      </c>
      <c r="N282">
        <v>0</v>
      </c>
    </row>
    <row r="283" spans="1:14" x14ac:dyDescent="0.4">
      <c r="A283">
        <v>70</v>
      </c>
      <c r="B283">
        <v>1</v>
      </c>
      <c r="D283">
        <v>9</v>
      </c>
      <c r="E283" t="s">
        <v>343</v>
      </c>
      <c r="F283" t="s">
        <v>344</v>
      </c>
      <c r="G283">
        <v>0</v>
      </c>
      <c r="H283">
        <v>0</v>
      </c>
      <c r="I283" t="s">
        <v>345</v>
      </c>
      <c r="J283">
        <v>0</v>
      </c>
      <c r="K283">
        <v>0</v>
      </c>
      <c r="L283" t="s">
        <v>3</v>
      </c>
      <c r="M283" t="s">
        <v>3</v>
      </c>
      <c r="N283">
        <v>0</v>
      </c>
    </row>
    <row r="284" spans="1:14" x14ac:dyDescent="0.4">
      <c r="A284">
        <v>70</v>
      </c>
      <c r="B284">
        <v>1</v>
      </c>
      <c r="D284">
        <v>10</v>
      </c>
      <c r="E284" t="s">
        <v>346</v>
      </c>
      <c r="F284" t="s">
        <v>347</v>
      </c>
      <c r="G284">
        <v>0</v>
      </c>
      <c r="H284">
        <v>0</v>
      </c>
      <c r="I284" t="s">
        <v>348</v>
      </c>
      <c r="J284">
        <v>0</v>
      </c>
      <c r="K284">
        <v>0</v>
      </c>
      <c r="L284" t="s">
        <v>3</v>
      </c>
      <c r="M284" t="s">
        <v>3</v>
      </c>
      <c r="N284">
        <v>0</v>
      </c>
    </row>
    <row r="285" spans="1:14" x14ac:dyDescent="0.4">
      <c r="A285">
        <v>70</v>
      </c>
      <c r="B285">
        <v>1</v>
      </c>
      <c r="D285">
        <v>11</v>
      </c>
      <c r="E285" t="s">
        <v>349</v>
      </c>
      <c r="F285" t="s">
        <v>350</v>
      </c>
      <c r="G285">
        <v>0</v>
      </c>
      <c r="H285">
        <v>0</v>
      </c>
      <c r="I285" t="s">
        <v>351</v>
      </c>
      <c r="J285">
        <v>0</v>
      </c>
      <c r="K285">
        <v>0</v>
      </c>
      <c r="L285" t="s">
        <v>3</v>
      </c>
      <c r="M285" t="s">
        <v>3</v>
      </c>
      <c r="N285">
        <v>0</v>
      </c>
    </row>
    <row r="286" spans="1:14" x14ac:dyDescent="0.4">
      <c r="A286">
        <v>70</v>
      </c>
      <c r="B286">
        <v>1</v>
      </c>
      <c r="D286">
        <v>12</v>
      </c>
      <c r="E286" t="s">
        <v>352</v>
      </c>
      <c r="F286" t="s">
        <v>353</v>
      </c>
      <c r="G286">
        <v>0</v>
      </c>
      <c r="H286">
        <v>0</v>
      </c>
      <c r="I286" t="s">
        <v>3</v>
      </c>
      <c r="J286">
        <v>0</v>
      </c>
      <c r="K286">
        <v>0</v>
      </c>
      <c r="L286" t="s">
        <v>3</v>
      </c>
      <c r="M286" t="s">
        <v>3</v>
      </c>
      <c r="N286">
        <v>0</v>
      </c>
    </row>
    <row r="287" spans="1:14" x14ac:dyDescent="0.4">
      <c r="A287">
        <v>70</v>
      </c>
      <c r="B287">
        <v>1</v>
      </c>
      <c r="D287">
        <v>1</v>
      </c>
      <c r="E287" t="s">
        <v>354</v>
      </c>
      <c r="F287" t="s">
        <v>355</v>
      </c>
      <c r="G287">
        <v>0.9</v>
      </c>
      <c r="H287">
        <v>1</v>
      </c>
      <c r="I287" t="s">
        <v>356</v>
      </c>
      <c r="J287">
        <v>0</v>
      </c>
      <c r="K287">
        <v>0</v>
      </c>
      <c r="L287" t="s">
        <v>3</v>
      </c>
      <c r="M287" t="s">
        <v>3</v>
      </c>
      <c r="N287">
        <v>0</v>
      </c>
    </row>
    <row r="288" spans="1:14" x14ac:dyDescent="0.4">
      <c r="A288">
        <v>70</v>
      </c>
      <c r="B288">
        <v>1</v>
      </c>
      <c r="D288">
        <v>2</v>
      </c>
      <c r="E288" t="s">
        <v>357</v>
      </c>
      <c r="F288" t="s">
        <v>358</v>
      </c>
      <c r="G288">
        <v>0.85</v>
      </c>
      <c r="H288">
        <v>1</v>
      </c>
      <c r="I288" t="s">
        <v>359</v>
      </c>
      <c r="J288">
        <v>0</v>
      </c>
      <c r="K288">
        <v>0</v>
      </c>
      <c r="L288" t="s">
        <v>3</v>
      </c>
      <c r="M288" t="s">
        <v>3</v>
      </c>
      <c r="N288">
        <v>0</v>
      </c>
    </row>
    <row r="289" spans="1:27" x14ac:dyDescent="0.4">
      <c r="A289">
        <v>70</v>
      </c>
      <c r="B289">
        <v>1</v>
      </c>
      <c r="D289">
        <v>3</v>
      </c>
      <c r="E289" t="s">
        <v>360</v>
      </c>
      <c r="F289" t="s">
        <v>361</v>
      </c>
      <c r="G289">
        <v>1</v>
      </c>
      <c r="H289">
        <v>0.85</v>
      </c>
      <c r="I289" t="s">
        <v>362</v>
      </c>
      <c r="J289">
        <v>0</v>
      </c>
      <c r="K289">
        <v>0</v>
      </c>
      <c r="L289" t="s">
        <v>3</v>
      </c>
      <c r="M289" t="s">
        <v>3</v>
      </c>
      <c r="N289">
        <v>0</v>
      </c>
    </row>
    <row r="290" spans="1:27" x14ac:dyDescent="0.4">
      <c r="A290">
        <v>70</v>
      </c>
      <c r="B290">
        <v>1</v>
      </c>
      <c r="D290">
        <v>4</v>
      </c>
      <c r="E290" t="s">
        <v>363</v>
      </c>
      <c r="F290" t="s">
        <v>364</v>
      </c>
      <c r="G290">
        <v>1</v>
      </c>
      <c r="H290">
        <v>0</v>
      </c>
      <c r="I290" t="s">
        <v>3</v>
      </c>
      <c r="J290">
        <v>0</v>
      </c>
      <c r="K290">
        <v>0</v>
      </c>
      <c r="L290" t="s">
        <v>3</v>
      </c>
      <c r="M290" t="s">
        <v>3</v>
      </c>
      <c r="N290">
        <v>0</v>
      </c>
    </row>
    <row r="291" spans="1:27" x14ac:dyDescent="0.4">
      <c r="A291">
        <v>70</v>
      </c>
      <c r="B291">
        <v>1</v>
      </c>
      <c r="D291">
        <v>5</v>
      </c>
      <c r="E291" t="s">
        <v>365</v>
      </c>
      <c r="F291" t="s">
        <v>366</v>
      </c>
      <c r="G291">
        <v>1</v>
      </c>
      <c r="H291">
        <v>0.8</v>
      </c>
      <c r="I291" t="s">
        <v>367</v>
      </c>
      <c r="J291">
        <v>0</v>
      </c>
      <c r="K291">
        <v>0</v>
      </c>
      <c r="L291" t="s">
        <v>3</v>
      </c>
      <c r="M291" t="s">
        <v>3</v>
      </c>
      <c r="N291">
        <v>0</v>
      </c>
    </row>
    <row r="292" spans="1:27" x14ac:dyDescent="0.4">
      <c r="A292">
        <v>70</v>
      </c>
      <c r="B292">
        <v>1</v>
      </c>
      <c r="D292">
        <v>6</v>
      </c>
      <c r="E292" t="s">
        <v>368</v>
      </c>
      <c r="F292" t="s">
        <v>369</v>
      </c>
      <c r="G292">
        <v>0.85</v>
      </c>
      <c r="H292">
        <v>0</v>
      </c>
      <c r="I292" t="s">
        <v>3</v>
      </c>
      <c r="J292">
        <v>0</v>
      </c>
      <c r="K292">
        <v>0</v>
      </c>
      <c r="L292" t="s">
        <v>3</v>
      </c>
      <c r="M292" t="s">
        <v>3</v>
      </c>
      <c r="N292">
        <v>0</v>
      </c>
    </row>
    <row r="293" spans="1:27" x14ac:dyDescent="0.4">
      <c r="A293">
        <v>70</v>
      </c>
      <c r="B293">
        <v>1</v>
      </c>
      <c r="D293">
        <v>7</v>
      </c>
      <c r="E293" t="s">
        <v>370</v>
      </c>
      <c r="F293" t="s">
        <v>371</v>
      </c>
      <c r="G293">
        <v>0.8</v>
      </c>
      <c r="H293">
        <v>0</v>
      </c>
      <c r="I293" t="s">
        <v>3</v>
      </c>
      <c r="J293">
        <v>0</v>
      </c>
      <c r="K293">
        <v>0</v>
      </c>
      <c r="L293" t="s">
        <v>3</v>
      </c>
      <c r="M293" t="s">
        <v>3</v>
      </c>
      <c r="N293">
        <v>0</v>
      </c>
    </row>
    <row r="294" spans="1:27" x14ac:dyDescent="0.4">
      <c r="A294">
        <v>70</v>
      </c>
      <c r="B294">
        <v>1</v>
      </c>
      <c r="D294">
        <v>8</v>
      </c>
      <c r="E294" t="s">
        <v>372</v>
      </c>
      <c r="F294" t="s">
        <v>373</v>
      </c>
      <c r="G294">
        <v>0.7</v>
      </c>
      <c r="H294">
        <v>0</v>
      </c>
      <c r="I294" t="s">
        <v>3</v>
      </c>
      <c r="J294">
        <v>0</v>
      </c>
      <c r="K294">
        <v>0</v>
      </c>
      <c r="L294" t="s">
        <v>3</v>
      </c>
      <c r="M294" t="s">
        <v>3</v>
      </c>
      <c r="N294">
        <v>0</v>
      </c>
    </row>
    <row r="295" spans="1:27" x14ac:dyDescent="0.4">
      <c r="A295">
        <v>70</v>
      </c>
      <c r="B295">
        <v>1</v>
      </c>
      <c r="D295">
        <v>9</v>
      </c>
      <c r="E295" t="s">
        <v>374</v>
      </c>
      <c r="F295" t="s">
        <v>375</v>
      </c>
      <c r="G295">
        <v>0.9</v>
      </c>
      <c r="H295">
        <v>0</v>
      </c>
      <c r="I295" t="s">
        <v>3</v>
      </c>
      <c r="J295">
        <v>0</v>
      </c>
      <c r="K295">
        <v>0</v>
      </c>
      <c r="L295" t="s">
        <v>3</v>
      </c>
      <c r="M295" t="s">
        <v>3</v>
      </c>
      <c r="N295">
        <v>0</v>
      </c>
    </row>
    <row r="296" spans="1:27" x14ac:dyDescent="0.4">
      <c r="A296">
        <v>70</v>
      </c>
      <c r="B296">
        <v>1</v>
      </c>
      <c r="D296">
        <v>10</v>
      </c>
      <c r="E296" t="s">
        <v>376</v>
      </c>
      <c r="F296" t="s">
        <v>377</v>
      </c>
      <c r="G296">
        <v>0.6</v>
      </c>
      <c r="H296">
        <v>0</v>
      </c>
      <c r="I296" t="s">
        <v>3</v>
      </c>
      <c r="J296">
        <v>0</v>
      </c>
      <c r="K296">
        <v>0</v>
      </c>
      <c r="L296" t="s">
        <v>3</v>
      </c>
      <c r="M296" t="s">
        <v>3</v>
      </c>
      <c r="N296">
        <v>0</v>
      </c>
    </row>
    <row r="297" spans="1:27" x14ac:dyDescent="0.4">
      <c r="A297">
        <v>70</v>
      </c>
      <c r="B297">
        <v>1</v>
      </c>
      <c r="D297">
        <v>11</v>
      </c>
      <c r="E297" t="s">
        <v>378</v>
      </c>
      <c r="F297" t="s">
        <v>379</v>
      </c>
      <c r="G297">
        <v>1.2</v>
      </c>
      <c r="H297">
        <v>0</v>
      </c>
      <c r="I297" t="s">
        <v>3</v>
      </c>
      <c r="J297">
        <v>0</v>
      </c>
      <c r="K297">
        <v>0</v>
      </c>
      <c r="L297" t="s">
        <v>3</v>
      </c>
      <c r="M297" t="s">
        <v>3</v>
      </c>
      <c r="N297">
        <v>0</v>
      </c>
    </row>
    <row r="298" spans="1:27" x14ac:dyDescent="0.4">
      <c r="A298">
        <v>70</v>
      </c>
      <c r="B298">
        <v>1</v>
      </c>
      <c r="D298">
        <v>12</v>
      </c>
      <c r="E298" t="s">
        <v>380</v>
      </c>
      <c r="F298" t="s">
        <v>381</v>
      </c>
      <c r="G298">
        <v>0</v>
      </c>
      <c r="H298">
        <v>0</v>
      </c>
      <c r="I298" t="s">
        <v>3</v>
      </c>
      <c r="J298">
        <v>0</v>
      </c>
      <c r="K298">
        <v>0</v>
      </c>
      <c r="L298" t="s">
        <v>3</v>
      </c>
      <c r="M298" t="s">
        <v>3</v>
      </c>
      <c r="N298">
        <v>0</v>
      </c>
    </row>
    <row r="299" spans="1:27" x14ac:dyDescent="0.4">
      <c r="A299">
        <v>70</v>
      </c>
      <c r="B299">
        <v>1</v>
      </c>
      <c r="D299">
        <v>13</v>
      </c>
      <c r="E299" t="s">
        <v>382</v>
      </c>
      <c r="F299" t="s">
        <v>383</v>
      </c>
      <c r="G299">
        <v>1</v>
      </c>
      <c r="H299">
        <v>0</v>
      </c>
      <c r="I299" t="s">
        <v>3</v>
      </c>
      <c r="J299">
        <v>0</v>
      </c>
      <c r="K299">
        <v>0</v>
      </c>
      <c r="L299" t="s">
        <v>3</v>
      </c>
      <c r="M299" t="s">
        <v>3</v>
      </c>
      <c r="N299">
        <v>0</v>
      </c>
    </row>
    <row r="301" spans="1:27" x14ac:dyDescent="0.4">
      <c r="A301">
        <v>-1</v>
      </c>
    </row>
    <row r="303" spans="1:27" x14ac:dyDescent="0.4">
      <c r="A303" s="3">
        <v>75</v>
      </c>
      <c r="B303" s="3" t="s">
        <v>384</v>
      </c>
      <c r="C303" s="3">
        <v>2019</v>
      </c>
      <c r="D303" s="3">
        <v>0</v>
      </c>
      <c r="E303" s="3">
        <v>2</v>
      </c>
      <c r="F303" s="3"/>
      <c r="G303" s="3">
        <v>0</v>
      </c>
      <c r="H303" s="3">
        <v>1</v>
      </c>
      <c r="I303" s="3">
        <v>0</v>
      </c>
      <c r="J303" s="3">
        <v>1</v>
      </c>
      <c r="K303" s="3">
        <v>0</v>
      </c>
      <c r="L303" s="3">
        <v>0</v>
      </c>
      <c r="M303" s="3">
        <v>0</v>
      </c>
      <c r="N303" s="3">
        <v>63957948</v>
      </c>
      <c r="O303" s="3">
        <v>1</v>
      </c>
    </row>
    <row r="304" spans="1:27" x14ac:dyDescent="0.4">
      <c r="A304" s="5">
        <v>1</v>
      </c>
      <c r="B304" s="5" t="s">
        <v>385</v>
      </c>
      <c r="C304" s="5" t="s">
        <v>386</v>
      </c>
      <c r="D304" s="5">
        <v>2019</v>
      </c>
      <c r="E304" s="5">
        <v>2</v>
      </c>
      <c r="F304" s="5">
        <v>1</v>
      </c>
      <c r="G304" s="5">
        <v>1</v>
      </c>
      <c r="H304" s="5">
        <v>0</v>
      </c>
      <c r="I304" s="5">
        <v>2</v>
      </c>
      <c r="J304" s="5">
        <v>1</v>
      </c>
      <c r="K304" s="5">
        <v>7.21</v>
      </c>
      <c r="L304" s="5">
        <v>4.2300000000000004</v>
      </c>
      <c r="M304" s="5">
        <v>1</v>
      </c>
      <c r="N304" s="5">
        <v>1</v>
      </c>
      <c r="O304" s="5">
        <v>7.21</v>
      </c>
      <c r="P304" s="5">
        <v>4.2300000000000004</v>
      </c>
      <c r="Q304" s="5">
        <v>1</v>
      </c>
      <c r="R304" s="5" t="s">
        <v>3</v>
      </c>
      <c r="S304" s="5" t="s">
        <v>3</v>
      </c>
      <c r="T304" s="5" t="s">
        <v>3</v>
      </c>
      <c r="U304" s="5" t="s">
        <v>3</v>
      </c>
      <c r="V304" s="5" t="s">
        <v>3</v>
      </c>
      <c r="W304" s="5" t="s">
        <v>3</v>
      </c>
      <c r="X304" s="5" t="s">
        <v>3</v>
      </c>
      <c r="Y304" s="5" t="s">
        <v>3</v>
      </c>
      <c r="Z304" s="5" t="s">
        <v>3</v>
      </c>
      <c r="AA304" s="5" t="s">
        <v>3</v>
      </c>
    </row>
    <row r="305" spans="1:27" x14ac:dyDescent="0.4">
      <c r="A305" s="5">
        <v>1</v>
      </c>
      <c r="B305" s="5" t="s">
        <v>385</v>
      </c>
      <c r="C305" s="5" t="s">
        <v>387</v>
      </c>
      <c r="D305" s="5">
        <v>2019</v>
      </c>
      <c r="E305" s="5">
        <v>2</v>
      </c>
      <c r="F305" s="5">
        <v>1</v>
      </c>
      <c r="G305" s="5">
        <v>1</v>
      </c>
      <c r="H305" s="5">
        <v>0</v>
      </c>
      <c r="I305" s="5">
        <v>2</v>
      </c>
      <c r="J305" s="5">
        <v>1</v>
      </c>
      <c r="K305" s="5">
        <v>1</v>
      </c>
      <c r="L305" s="5">
        <v>1</v>
      </c>
      <c r="M305" s="5">
        <v>1</v>
      </c>
      <c r="N305" s="5">
        <v>1</v>
      </c>
      <c r="O305" s="5">
        <v>1</v>
      </c>
      <c r="P305" s="5">
        <v>1</v>
      </c>
      <c r="Q305" s="5">
        <v>1</v>
      </c>
      <c r="R305" s="5" t="s">
        <v>3</v>
      </c>
      <c r="S305" s="5" t="s">
        <v>3</v>
      </c>
      <c r="T305" s="5" t="s">
        <v>3</v>
      </c>
      <c r="U305" s="5" t="s">
        <v>3</v>
      </c>
      <c r="V305" s="5" t="s">
        <v>3</v>
      </c>
      <c r="W305" s="5" t="s">
        <v>3</v>
      </c>
      <c r="X305" s="5" t="s">
        <v>3</v>
      </c>
      <c r="Y305" s="5" t="s">
        <v>3</v>
      </c>
      <c r="Z305" s="5" t="s">
        <v>3</v>
      </c>
      <c r="AA305" s="5" t="s">
        <v>3</v>
      </c>
    </row>
    <row r="309" spans="1:27" x14ac:dyDescent="0.4">
      <c r="A309">
        <v>65</v>
      </c>
      <c r="C309">
        <v>1</v>
      </c>
      <c r="D309">
        <v>0</v>
      </c>
      <c r="E30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C53"/>
  <sheetViews>
    <sheetView workbookViewId="0">
      <selection activeCell="L1" sqref="L1"/>
    </sheetView>
  </sheetViews>
  <sheetFormatPr defaultColWidth="9.1171875" defaultRowHeight="12.7" x14ac:dyDescent="0.4"/>
  <cols>
    <col min="1" max="256" width="9.1171875" customWidth="1"/>
  </cols>
  <sheetData>
    <row r="1" spans="1:133" x14ac:dyDescent="0.4">
      <c r="A1">
        <v>0</v>
      </c>
      <c r="B1" t="s">
        <v>0</v>
      </c>
      <c r="D1" t="s">
        <v>388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4">
      <c r="A12" s="1">
        <v>1</v>
      </c>
      <c r="B12" s="1">
        <v>51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7</v>
      </c>
      <c r="CB12" s="1" t="s">
        <v>7</v>
      </c>
      <c r="CC12" s="1" t="s">
        <v>7</v>
      </c>
      <c r="CD12" s="1" t="s">
        <v>7</v>
      </c>
      <c r="CE12" s="1" t="s">
        <v>9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4">
      <c r="A14" s="1">
        <v>22</v>
      </c>
      <c r="B14" s="1">
        <v>0</v>
      </c>
      <c r="C14" s="1">
        <v>0</v>
      </c>
      <c r="D14" s="1">
        <v>63957948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4">
      <c r="A16" s="6">
        <v>3</v>
      </c>
      <c r="B16" s="6">
        <v>1</v>
      </c>
      <c r="C16" s="6" t="s">
        <v>3</v>
      </c>
      <c r="D16" s="6" t="s">
        <v>3</v>
      </c>
      <c r="E16" s="7">
        <f>(Source!F232)/1000</f>
        <v>314.70053999999999</v>
      </c>
      <c r="F16" s="7">
        <f>(Source!F233)/1000</f>
        <v>179.56575000000001</v>
      </c>
      <c r="G16" s="7">
        <f>(Source!F224)/1000</f>
        <v>0</v>
      </c>
      <c r="H16" s="7">
        <f>(Source!F234)/1000+(Source!F235)/1000</f>
        <v>0.25872000000000001</v>
      </c>
      <c r="I16" s="7">
        <f>E16+F16+G16+H16</f>
        <v>494.52501000000001</v>
      </c>
      <c r="J16" s="7">
        <f>(Source!F230)/1000</f>
        <v>82.958600000000004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374178.78</v>
      </c>
      <c r="AU16" s="7">
        <v>289623.03999999998</v>
      </c>
      <c r="AV16" s="7">
        <v>0</v>
      </c>
      <c r="AW16" s="7">
        <v>0</v>
      </c>
      <c r="AX16" s="7">
        <v>0</v>
      </c>
      <c r="AY16" s="7">
        <v>1597.14</v>
      </c>
      <c r="AZ16" s="7">
        <v>1060.97</v>
      </c>
      <c r="BA16" s="7">
        <v>82958.600000000006</v>
      </c>
      <c r="BB16" s="7">
        <v>314700.53999999998</v>
      </c>
      <c r="BC16" s="7">
        <v>179565.75</v>
      </c>
      <c r="BD16" s="7">
        <v>258.72000000000003</v>
      </c>
      <c r="BE16" s="7">
        <v>0</v>
      </c>
      <c r="BF16" s="7">
        <v>335.36381953199998</v>
      </c>
      <c r="BG16" s="7">
        <v>3.1064058000000001</v>
      </c>
      <c r="BH16" s="7">
        <v>0</v>
      </c>
      <c r="BI16" s="7">
        <v>74128.83</v>
      </c>
      <c r="BJ16" s="7">
        <v>46217.4</v>
      </c>
      <c r="BK16" s="7">
        <v>494525.01</v>
      </c>
    </row>
    <row r="18" spans="1:19" x14ac:dyDescent="0.4">
      <c r="A18">
        <v>51</v>
      </c>
      <c r="E18" s="8">
        <f>SUMIF(A16:A17,3,E16:E17)</f>
        <v>314.70053999999999</v>
      </c>
      <c r="F18" s="8">
        <f>SUMIF(A16:A17,3,F16:F17)</f>
        <v>179.56575000000001</v>
      </c>
      <c r="G18" s="8">
        <f>SUMIF(A16:A17,3,G16:G17)</f>
        <v>0</v>
      </c>
      <c r="H18" s="8">
        <f>SUMIF(A16:A17,3,H16:H17)</f>
        <v>0.25872000000000001</v>
      </c>
      <c r="I18" s="8">
        <f>SUMIF(A16:A17,3,I16:I17)</f>
        <v>494.52501000000001</v>
      </c>
      <c r="J18" s="8">
        <f>SUMIF(A16:A17,3,J16:J17)</f>
        <v>82.958600000000004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4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374178.78</v>
      </c>
      <c r="G20" s="4" t="s">
        <v>74</v>
      </c>
      <c r="H20" s="4" t="s">
        <v>75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4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289623.03999999998</v>
      </c>
      <c r="G21" s="4" t="s">
        <v>76</v>
      </c>
      <c r="H21" s="4" t="s">
        <v>77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4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78</v>
      </c>
      <c r="H22" s="4" t="s">
        <v>79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4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289623.03999999998</v>
      </c>
      <c r="G23" s="4" t="s">
        <v>80</v>
      </c>
      <c r="H23" s="4" t="s">
        <v>81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4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289623.03999999998</v>
      </c>
      <c r="G24" s="4" t="s">
        <v>82</v>
      </c>
      <c r="H24" s="4" t="s">
        <v>83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4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84</v>
      </c>
      <c r="H25" s="4" t="s">
        <v>85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4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289623.03999999998</v>
      </c>
      <c r="G26" s="4" t="s">
        <v>86</v>
      </c>
      <c r="H26" s="4" t="s">
        <v>87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4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88</v>
      </c>
      <c r="H27" s="4" t="s">
        <v>89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4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90</v>
      </c>
      <c r="H28" s="4" t="s">
        <v>91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4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92</v>
      </c>
      <c r="H29" s="4" t="s">
        <v>93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4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1597.14</v>
      </c>
      <c r="G30" s="4" t="s">
        <v>94</v>
      </c>
      <c r="H30" s="4" t="s">
        <v>95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4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96</v>
      </c>
      <c r="H31" s="4" t="s">
        <v>97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4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1060.97</v>
      </c>
      <c r="G32" s="4" t="s">
        <v>98</v>
      </c>
      <c r="H32" s="4" t="s">
        <v>99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4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82958.600000000006</v>
      </c>
      <c r="G33" s="4" t="s">
        <v>100</v>
      </c>
      <c r="H33" s="4" t="s">
        <v>101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4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102</v>
      </c>
      <c r="H34" s="4" t="s">
        <v>103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4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314700.53999999998</v>
      </c>
      <c r="G35" s="4" t="s">
        <v>104</v>
      </c>
      <c r="H35" s="4" t="s">
        <v>105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4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179565.75</v>
      </c>
      <c r="G36" s="4" t="s">
        <v>106</v>
      </c>
      <c r="H36" s="4" t="s">
        <v>107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4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258.72000000000003</v>
      </c>
      <c r="G37" s="4" t="s">
        <v>108</v>
      </c>
      <c r="H37" s="4" t="s">
        <v>109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4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110</v>
      </c>
      <c r="H38" s="4" t="s">
        <v>111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4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112</v>
      </c>
      <c r="H39" s="4" t="s">
        <v>113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4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335.36381953199998</v>
      </c>
      <c r="G40" s="4" t="s">
        <v>114</v>
      </c>
      <c r="H40" s="4" t="s">
        <v>115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4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3.1064058000000001</v>
      </c>
      <c r="G41" s="4" t="s">
        <v>116</v>
      </c>
      <c r="H41" s="4" t="s">
        <v>117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4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118</v>
      </c>
      <c r="H42" s="4" t="s">
        <v>119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4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74128.83</v>
      </c>
      <c r="G43" s="4" t="s">
        <v>120</v>
      </c>
      <c r="H43" s="4" t="s">
        <v>121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4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46217.4</v>
      </c>
      <c r="G44" s="4" t="s">
        <v>122</v>
      </c>
      <c r="H44" s="4" t="s">
        <v>123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4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494525.01</v>
      </c>
      <c r="G45" s="4" t="s">
        <v>124</v>
      </c>
      <c r="H45" s="4" t="s">
        <v>125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4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494525.01</v>
      </c>
      <c r="G46" s="4" t="s">
        <v>3</v>
      </c>
      <c r="H46" s="4" t="s">
        <v>322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2</v>
      </c>
      <c r="P46" s="4"/>
    </row>
    <row r="48" spans="1:16" x14ac:dyDescent="0.4">
      <c r="A48">
        <v>-1</v>
      </c>
    </row>
    <row r="51" spans="1:27" x14ac:dyDescent="0.4">
      <c r="A51" s="3">
        <v>75</v>
      </c>
      <c r="B51" s="3" t="s">
        <v>384</v>
      </c>
      <c r="C51" s="3">
        <v>2019</v>
      </c>
      <c r="D51" s="3">
        <v>0</v>
      </c>
      <c r="E51" s="3">
        <v>2</v>
      </c>
      <c r="F51" s="3"/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63957948</v>
      </c>
      <c r="O51" s="3">
        <v>1</v>
      </c>
    </row>
    <row r="52" spans="1:27" x14ac:dyDescent="0.4">
      <c r="A52" s="5">
        <v>1</v>
      </c>
      <c r="B52" s="5" t="s">
        <v>385</v>
      </c>
      <c r="C52" s="5" t="s">
        <v>386</v>
      </c>
      <c r="D52" s="5">
        <v>2019</v>
      </c>
      <c r="E52" s="5">
        <v>2</v>
      </c>
      <c r="F52" s="5">
        <v>1</v>
      </c>
      <c r="G52" s="5">
        <v>1</v>
      </c>
      <c r="H52" s="5">
        <v>0</v>
      </c>
      <c r="I52" s="5">
        <v>2</v>
      </c>
      <c r="J52" s="5">
        <v>1</v>
      </c>
      <c r="K52" s="5">
        <v>7.21</v>
      </c>
      <c r="L52" s="5">
        <v>4.2300000000000004</v>
      </c>
      <c r="M52" s="5">
        <v>1</v>
      </c>
      <c r="N52" s="5">
        <v>1</v>
      </c>
      <c r="O52" s="5">
        <v>7.21</v>
      </c>
      <c r="P52" s="5">
        <v>4.2300000000000004</v>
      </c>
      <c r="Q52" s="5">
        <v>1</v>
      </c>
      <c r="R52" s="5" t="s">
        <v>3</v>
      </c>
      <c r="S52" s="5" t="s">
        <v>3</v>
      </c>
      <c r="T52" s="5" t="s">
        <v>3</v>
      </c>
      <c r="U52" s="5" t="s">
        <v>3</v>
      </c>
      <c r="V52" s="5" t="s">
        <v>3</v>
      </c>
      <c r="W52" s="5" t="s">
        <v>3</v>
      </c>
      <c r="X52" s="5" t="s">
        <v>3</v>
      </c>
      <c r="Y52" s="5" t="s">
        <v>3</v>
      </c>
      <c r="Z52" s="5" t="s">
        <v>3</v>
      </c>
      <c r="AA52" s="5" t="s">
        <v>3</v>
      </c>
    </row>
    <row r="53" spans="1:27" x14ac:dyDescent="0.4">
      <c r="A53" s="5">
        <v>1</v>
      </c>
      <c r="B53" s="5" t="s">
        <v>385</v>
      </c>
      <c r="C53" s="5" t="s">
        <v>387</v>
      </c>
      <c r="D53" s="5">
        <v>2019</v>
      </c>
      <c r="E53" s="5">
        <v>2</v>
      </c>
      <c r="F53" s="5">
        <v>1</v>
      </c>
      <c r="G53" s="5">
        <v>1</v>
      </c>
      <c r="H53" s="5">
        <v>0</v>
      </c>
      <c r="I53" s="5">
        <v>2</v>
      </c>
      <c r="J53" s="5">
        <v>1</v>
      </c>
      <c r="K53" s="5">
        <v>1</v>
      </c>
      <c r="L53" s="5">
        <v>1</v>
      </c>
      <c r="M53" s="5">
        <v>1</v>
      </c>
      <c r="N53" s="5">
        <v>1</v>
      </c>
      <c r="O53" s="5">
        <v>1</v>
      </c>
      <c r="P53" s="5">
        <v>1</v>
      </c>
      <c r="Q53" s="5">
        <v>1</v>
      </c>
      <c r="R53" s="5" t="s">
        <v>3</v>
      </c>
      <c r="S53" s="5" t="s">
        <v>3</v>
      </c>
      <c r="T53" s="5" t="s">
        <v>3</v>
      </c>
      <c r="U53" s="5" t="s">
        <v>3</v>
      </c>
      <c r="V53" s="5" t="s">
        <v>3</v>
      </c>
      <c r="W53" s="5" t="s">
        <v>3</v>
      </c>
      <c r="X53" s="5" t="s">
        <v>3</v>
      </c>
      <c r="Y53" s="5" t="s">
        <v>3</v>
      </c>
      <c r="Z53" s="5" t="s">
        <v>3</v>
      </c>
      <c r="AA53" s="5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135"/>
  <sheetViews>
    <sheetView workbookViewId="0">
      <selection activeCell="L1" sqref="L1"/>
    </sheetView>
  </sheetViews>
  <sheetFormatPr defaultColWidth="9.1171875" defaultRowHeight="12.7" x14ac:dyDescent="0.4"/>
  <cols>
    <col min="1" max="256" width="9.1171875" customWidth="1"/>
  </cols>
  <sheetData>
    <row r="1" spans="1:107" x14ac:dyDescent="0.4">
      <c r="A1">
        <f>ROW(Source!A28)</f>
        <v>28</v>
      </c>
      <c r="B1">
        <v>63957948</v>
      </c>
      <c r="C1">
        <v>63958077</v>
      </c>
      <c r="D1">
        <v>37064998</v>
      </c>
      <c r="E1">
        <v>1</v>
      </c>
      <c r="F1">
        <v>1</v>
      </c>
      <c r="G1">
        <v>1</v>
      </c>
      <c r="H1">
        <v>1</v>
      </c>
      <c r="I1" t="s">
        <v>389</v>
      </c>
      <c r="J1" t="s">
        <v>3</v>
      </c>
      <c r="K1" t="s">
        <v>390</v>
      </c>
      <c r="L1">
        <v>1191</v>
      </c>
      <c r="N1">
        <v>1013</v>
      </c>
      <c r="O1" t="s">
        <v>391</v>
      </c>
      <c r="P1" t="s">
        <v>391</v>
      </c>
      <c r="Q1">
        <v>1</v>
      </c>
      <c r="W1">
        <v>0</v>
      </c>
      <c r="X1">
        <v>735429535</v>
      </c>
      <c r="Y1">
        <v>7.5839999999999996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6.32</v>
      </c>
      <c r="AU1" t="s">
        <v>392</v>
      </c>
      <c r="AV1">
        <v>1</v>
      </c>
      <c r="AW1">
        <v>2</v>
      </c>
      <c r="AX1">
        <v>63959092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0.15168000000000001</v>
      </c>
      <c r="CY1">
        <f>AD1</f>
        <v>7.8</v>
      </c>
      <c r="CZ1">
        <f>AH1</f>
        <v>7.8</v>
      </c>
      <c r="DA1">
        <f>AL1</f>
        <v>1</v>
      </c>
      <c r="DB1">
        <f>ROUND((ROUND(AT1*CZ1,2)*1.2),6)</f>
        <v>59.16</v>
      </c>
      <c r="DC1">
        <f>ROUND((ROUND(AT1*AG1,2)*1.2),6)</f>
        <v>0</v>
      </c>
    </row>
    <row r="2" spans="1:107" x14ac:dyDescent="0.4">
      <c r="A2">
        <f>ROW(Source!A28)</f>
        <v>28</v>
      </c>
      <c r="B2">
        <v>63957948</v>
      </c>
      <c r="C2">
        <v>63958077</v>
      </c>
      <c r="D2">
        <v>37064876</v>
      </c>
      <c r="E2">
        <v>1</v>
      </c>
      <c r="F2">
        <v>1</v>
      </c>
      <c r="G2">
        <v>1</v>
      </c>
      <c r="H2">
        <v>1</v>
      </c>
      <c r="I2" t="s">
        <v>393</v>
      </c>
      <c r="J2" t="s">
        <v>3</v>
      </c>
      <c r="K2" t="s">
        <v>394</v>
      </c>
      <c r="L2">
        <v>1191</v>
      </c>
      <c r="N2">
        <v>1013</v>
      </c>
      <c r="O2" t="s">
        <v>391</v>
      </c>
      <c r="P2" t="s">
        <v>391</v>
      </c>
      <c r="Q2">
        <v>1</v>
      </c>
      <c r="W2">
        <v>0</v>
      </c>
      <c r="X2">
        <v>-1417349443</v>
      </c>
      <c r="Y2">
        <v>0.03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0.03</v>
      </c>
      <c r="AU2" t="s">
        <v>3</v>
      </c>
      <c r="AV2">
        <v>2</v>
      </c>
      <c r="AW2">
        <v>2</v>
      </c>
      <c r="AX2">
        <v>63959093</v>
      </c>
      <c r="AY2">
        <v>1</v>
      </c>
      <c r="AZ2">
        <v>2048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5.9999999999999995E-4</v>
      </c>
      <c r="CY2">
        <f>AD2</f>
        <v>0</v>
      </c>
      <c r="CZ2">
        <f>AH2</f>
        <v>0</v>
      </c>
      <c r="DA2">
        <f>AL2</f>
        <v>1</v>
      </c>
      <c r="DB2">
        <f>ROUND(ROUND(AT2*CZ2,2),6)</f>
        <v>0</v>
      </c>
      <c r="DC2">
        <f>ROUND(ROUND(AT2*AG2,2),6)</f>
        <v>0</v>
      </c>
    </row>
    <row r="3" spans="1:107" x14ac:dyDescent="0.4">
      <c r="A3">
        <f>ROW(Source!A28)</f>
        <v>28</v>
      </c>
      <c r="B3">
        <v>63957948</v>
      </c>
      <c r="C3">
        <v>63958077</v>
      </c>
      <c r="D3">
        <v>36882452</v>
      </c>
      <c r="E3">
        <v>1</v>
      </c>
      <c r="F3">
        <v>1</v>
      </c>
      <c r="G3">
        <v>1</v>
      </c>
      <c r="H3">
        <v>2</v>
      </c>
      <c r="I3" t="s">
        <v>395</v>
      </c>
      <c r="J3" t="s">
        <v>396</v>
      </c>
      <c r="K3" t="s">
        <v>397</v>
      </c>
      <c r="L3">
        <v>1368</v>
      </c>
      <c r="N3">
        <v>1011</v>
      </c>
      <c r="O3" t="s">
        <v>398</v>
      </c>
      <c r="P3" t="s">
        <v>398</v>
      </c>
      <c r="Q3">
        <v>1</v>
      </c>
      <c r="W3">
        <v>0</v>
      </c>
      <c r="X3">
        <v>1188625873</v>
      </c>
      <c r="Y3">
        <v>3.5999999999999997E-2</v>
      </c>
      <c r="AA3">
        <v>0</v>
      </c>
      <c r="AB3">
        <v>415.76</v>
      </c>
      <c r="AC3">
        <v>374.49</v>
      </c>
      <c r="AD3">
        <v>0</v>
      </c>
      <c r="AE3">
        <v>0</v>
      </c>
      <c r="AF3">
        <v>31.26</v>
      </c>
      <c r="AG3">
        <v>13.5</v>
      </c>
      <c r="AH3">
        <v>0</v>
      </c>
      <c r="AI3">
        <v>1</v>
      </c>
      <c r="AJ3">
        <v>13.3</v>
      </c>
      <c r="AK3">
        <v>27.74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0.03</v>
      </c>
      <c r="AU3" t="s">
        <v>18</v>
      </c>
      <c r="AV3">
        <v>0</v>
      </c>
      <c r="AW3">
        <v>2</v>
      </c>
      <c r="AX3">
        <v>63959094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7.1999999999999994E-4</v>
      </c>
      <c r="CY3">
        <f>AB3</f>
        <v>415.76</v>
      </c>
      <c r="CZ3">
        <f>AF3</f>
        <v>31.26</v>
      </c>
      <c r="DA3">
        <f>AJ3</f>
        <v>13.3</v>
      </c>
      <c r="DB3">
        <f>ROUND((ROUND(AT3*CZ3,2)*1.2),6)</f>
        <v>1.1279999999999999</v>
      </c>
      <c r="DC3">
        <f>ROUND((ROUND(AT3*AG3,2)*1.2),6)</f>
        <v>0.49199999999999999</v>
      </c>
    </row>
    <row r="4" spans="1:107" x14ac:dyDescent="0.4">
      <c r="A4">
        <f>ROW(Source!A29)</f>
        <v>29</v>
      </c>
      <c r="B4">
        <v>63957948</v>
      </c>
      <c r="C4">
        <v>63959096</v>
      </c>
      <c r="D4">
        <v>37068148</v>
      </c>
      <c r="E4">
        <v>1</v>
      </c>
      <c r="F4">
        <v>1</v>
      </c>
      <c r="G4">
        <v>1</v>
      </c>
      <c r="H4">
        <v>1</v>
      </c>
      <c r="I4" t="s">
        <v>399</v>
      </c>
      <c r="J4" t="s">
        <v>3</v>
      </c>
      <c r="K4" t="s">
        <v>400</v>
      </c>
      <c r="L4">
        <v>1191</v>
      </c>
      <c r="N4">
        <v>1013</v>
      </c>
      <c r="O4" t="s">
        <v>391</v>
      </c>
      <c r="P4" t="s">
        <v>391</v>
      </c>
      <c r="Q4">
        <v>1</v>
      </c>
      <c r="W4">
        <v>0</v>
      </c>
      <c r="X4">
        <v>371339561</v>
      </c>
      <c r="Y4">
        <v>124.69199999999999</v>
      </c>
      <c r="AA4">
        <v>0</v>
      </c>
      <c r="AB4">
        <v>0</v>
      </c>
      <c r="AC4">
        <v>0</v>
      </c>
      <c r="AD4">
        <v>8.09</v>
      </c>
      <c r="AE4">
        <v>0</v>
      </c>
      <c r="AF4">
        <v>0</v>
      </c>
      <c r="AG4">
        <v>0</v>
      </c>
      <c r="AH4">
        <v>8.09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103.91</v>
      </c>
      <c r="AU4" t="s">
        <v>392</v>
      </c>
      <c r="AV4">
        <v>1</v>
      </c>
      <c r="AW4">
        <v>2</v>
      </c>
      <c r="AX4">
        <v>63959100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6.5463299999999993</v>
      </c>
      <c r="CY4">
        <f>AD4</f>
        <v>8.09</v>
      </c>
      <c r="CZ4">
        <f>AH4</f>
        <v>8.09</v>
      </c>
      <c r="DA4">
        <f>AL4</f>
        <v>1</v>
      </c>
      <c r="DB4">
        <f>ROUND((ROUND(AT4*CZ4,2)*1.2),6)</f>
        <v>1008.756</v>
      </c>
      <c r="DC4">
        <f>ROUND((ROUND(AT4*AG4,2)*1.2),6)</f>
        <v>0</v>
      </c>
    </row>
    <row r="5" spans="1:107" x14ac:dyDescent="0.4">
      <c r="A5">
        <f>ROW(Source!A29)</f>
        <v>29</v>
      </c>
      <c r="B5">
        <v>63957948</v>
      </c>
      <c r="C5">
        <v>63959096</v>
      </c>
      <c r="D5">
        <v>37064876</v>
      </c>
      <c r="E5">
        <v>1</v>
      </c>
      <c r="F5">
        <v>1</v>
      </c>
      <c r="G5">
        <v>1</v>
      </c>
      <c r="H5">
        <v>1</v>
      </c>
      <c r="I5" t="s">
        <v>393</v>
      </c>
      <c r="J5" t="s">
        <v>3</v>
      </c>
      <c r="K5" t="s">
        <v>394</v>
      </c>
      <c r="L5">
        <v>1191</v>
      </c>
      <c r="N5">
        <v>1013</v>
      </c>
      <c r="O5" t="s">
        <v>391</v>
      </c>
      <c r="P5" t="s">
        <v>391</v>
      </c>
      <c r="Q5">
        <v>1</v>
      </c>
      <c r="W5">
        <v>0</v>
      </c>
      <c r="X5">
        <v>-1417349443</v>
      </c>
      <c r="Y5">
        <v>7.74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7.74</v>
      </c>
      <c r="AU5" t="s">
        <v>3</v>
      </c>
      <c r="AV5">
        <v>2</v>
      </c>
      <c r="AW5">
        <v>2</v>
      </c>
      <c r="AX5">
        <v>63959101</v>
      </c>
      <c r="AY5">
        <v>1</v>
      </c>
      <c r="AZ5">
        <v>2048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Y5*Source!I29</f>
        <v>0.40634999999999999</v>
      </c>
      <c r="CY5">
        <f>AD5</f>
        <v>0</v>
      </c>
      <c r="CZ5">
        <f>AH5</f>
        <v>0</v>
      </c>
      <c r="DA5">
        <f>AL5</f>
        <v>1</v>
      </c>
      <c r="DB5">
        <f>ROUND(ROUND(AT5*CZ5,2),6)</f>
        <v>0</v>
      </c>
      <c r="DC5">
        <f>ROUND(ROUND(AT5*AG5,2),6)</f>
        <v>0</v>
      </c>
    </row>
    <row r="6" spans="1:107" x14ac:dyDescent="0.4">
      <c r="A6">
        <f>ROW(Source!A29)</f>
        <v>29</v>
      </c>
      <c r="B6">
        <v>63957948</v>
      </c>
      <c r="C6">
        <v>63959096</v>
      </c>
      <c r="D6">
        <v>36882452</v>
      </c>
      <c r="E6">
        <v>1</v>
      </c>
      <c r="F6">
        <v>1</v>
      </c>
      <c r="G6">
        <v>1</v>
      </c>
      <c r="H6">
        <v>2</v>
      </c>
      <c r="I6" t="s">
        <v>395</v>
      </c>
      <c r="J6" t="s">
        <v>396</v>
      </c>
      <c r="K6" t="s">
        <v>397</v>
      </c>
      <c r="L6">
        <v>1368</v>
      </c>
      <c r="N6">
        <v>1011</v>
      </c>
      <c r="O6" t="s">
        <v>398</v>
      </c>
      <c r="P6" t="s">
        <v>398</v>
      </c>
      <c r="Q6">
        <v>1</v>
      </c>
      <c r="W6">
        <v>0</v>
      </c>
      <c r="X6">
        <v>1188625873</v>
      </c>
      <c r="Y6">
        <v>9.2880000000000003</v>
      </c>
      <c r="AA6">
        <v>0</v>
      </c>
      <c r="AB6">
        <v>415.76</v>
      </c>
      <c r="AC6">
        <v>374.49</v>
      </c>
      <c r="AD6">
        <v>0</v>
      </c>
      <c r="AE6">
        <v>0</v>
      </c>
      <c r="AF6">
        <v>31.26</v>
      </c>
      <c r="AG6">
        <v>13.5</v>
      </c>
      <c r="AH6">
        <v>0</v>
      </c>
      <c r="AI6">
        <v>1</v>
      </c>
      <c r="AJ6">
        <v>13.3</v>
      </c>
      <c r="AK6">
        <v>27.74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7.74</v>
      </c>
      <c r="AU6" t="s">
        <v>18</v>
      </c>
      <c r="AV6">
        <v>0</v>
      </c>
      <c r="AW6">
        <v>2</v>
      </c>
      <c r="AX6">
        <v>63959102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Y6*Source!I29</f>
        <v>0.48762</v>
      </c>
      <c r="CY6">
        <f>AB6</f>
        <v>415.76</v>
      </c>
      <c r="CZ6">
        <f>AF6</f>
        <v>31.26</v>
      </c>
      <c r="DA6">
        <f>AJ6</f>
        <v>13.3</v>
      </c>
      <c r="DB6">
        <f>ROUND((ROUND(AT6*CZ6,2)*1.2),6)</f>
        <v>290.33999999999997</v>
      </c>
      <c r="DC6">
        <f>ROUND((ROUND(AT6*AG6,2)*1.2),6)</f>
        <v>125.38800000000001</v>
      </c>
    </row>
    <row r="7" spans="1:107" x14ac:dyDescent="0.4">
      <c r="A7">
        <f>ROW(Source!A30)</f>
        <v>30</v>
      </c>
      <c r="B7">
        <v>63957948</v>
      </c>
      <c r="C7">
        <v>63959103</v>
      </c>
      <c r="D7">
        <v>37065248</v>
      </c>
      <c r="E7">
        <v>1</v>
      </c>
      <c r="F7">
        <v>1</v>
      </c>
      <c r="G7">
        <v>1</v>
      </c>
      <c r="H7">
        <v>1</v>
      </c>
      <c r="I7" t="s">
        <v>401</v>
      </c>
      <c r="J7" t="s">
        <v>3</v>
      </c>
      <c r="K7" t="s">
        <v>402</v>
      </c>
      <c r="L7">
        <v>1191</v>
      </c>
      <c r="N7">
        <v>1013</v>
      </c>
      <c r="O7" t="s">
        <v>391</v>
      </c>
      <c r="P7" t="s">
        <v>391</v>
      </c>
      <c r="Q7">
        <v>1</v>
      </c>
      <c r="W7">
        <v>0</v>
      </c>
      <c r="X7">
        <v>-400197608</v>
      </c>
      <c r="Y7">
        <v>61.56</v>
      </c>
      <c r="AA7">
        <v>0</v>
      </c>
      <c r="AB7">
        <v>0</v>
      </c>
      <c r="AC7">
        <v>0</v>
      </c>
      <c r="AD7">
        <v>8.5299999999999994</v>
      </c>
      <c r="AE7">
        <v>0</v>
      </c>
      <c r="AF7">
        <v>0</v>
      </c>
      <c r="AG7">
        <v>0</v>
      </c>
      <c r="AH7">
        <v>8.5299999999999994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51.3</v>
      </c>
      <c r="AU7" t="s">
        <v>392</v>
      </c>
      <c r="AV7">
        <v>1</v>
      </c>
      <c r="AW7">
        <v>2</v>
      </c>
      <c r="AX7">
        <v>63959104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0.61560000000000004</v>
      </c>
      <c r="CY7">
        <f>AD7</f>
        <v>8.5299999999999994</v>
      </c>
      <c r="CZ7">
        <f>AH7</f>
        <v>8.5299999999999994</v>
      </c>
      <c r="DA7">
        <f>AL7</f>
        <v>1</v>
      </c>
      <c r="DB7">
        <f>ROUND((ROUND(AT7*CZ7,2)*1.2),6)</f>
        <v>525.10799999999995</v>
      </c>
      <c r="DC7">
        <f>ROUND((ROUND(AT7*AG7,2)*1.2),6)</f>
        <v>0</v>
      </c>
    </row>
    <row r="8" spans="1:107" x14ac:dyDescent="0.4">
      <c r="A8">
        <f>ROW(Source!A30)</f>
        <v>30</v>
      </c>
      <c r="B8">
        <v>63957948</v>
      </c>
      <c r="C8">
        <v>63959103</v>
      </c>
      <c r="D8">
        <v>37064876</v>
      </c>
      <c r="E8">
        <v>1</v>
      </c>
      <c r="F8">
        <v>1</v>
      </c>
      <c r="G8">
        <v>1</v>
      </c>
      <c r="H8">
        <v>1</v>
      </c>
      <c r="I8" t="s">
        <v>393</v>
      </c>
      <c r="J8" t="s">
        <v>3</v>
      </c>
      <c r="K8" t="s">
        <v>394</v>
      </c>
      <c r="L8">
        <v>1191</v>
      </c>
      <c r="N8">
        <v>1013</v>
      </c>
      <c r="O8" t="s">
        <v>391</v>
      </c>
      <c r="P8" t="s">
        <v>391</v>
      </c>
      <c r="Q8">
        <v>1</v>
      </c>
      <c r="W8">
        <v>0</v>
      </c>
      <c r="X8">
        <v>-1417349443</v>
      </c>
      <c r="Y8">
        <v>0.26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0.26</v>
      </c>
      <c r="AU8" t="s">
        <v>3</v>
      </c>
      <c r="AV8">
        <v>2</v>
      </c>
      <c r="AW8">
        <v>2</v>
      </c>
      <c r="AX8">
        <v>63959105</v>
      </c>
      <c r="AY8">
        <v>1</v>
      </c>
      <c r="AZ8">
        <v>2048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Y8*Source!I30</f>
        <v>2.6000000000000003E-3</v>
      </c>
      <c r="CY8">
        <f>AD8</f>
        <v>0</v>
      </c>
      <c r="CZ8">
        <f>AH8</f>
        <v>0</v>
      </c>
      <c r="DA8">
        <f>AL8</f>
        <v>1</v>
      </c>
      <c r="DB8">
        <f>ROUND(ROUND(AT8*CZ8,2),6)</f>
        <v>0</v>
      </c>
      <c r="DC8">
        <f>ROUND(ROUND(AT8*AG8,2),6)</f>
        <v>0</v>
      </c>
    </row>
    <row r="9" spans="1:107" x14ac:dyDescent="0.4">
      <c r="A9">
        <f>ROW(Source!A30)</f>
        <v>30</v>
      </c>
      <c r="B9">
        <v>63957948</v>
      </c>
      <c r="C9">
        <v>63959103</v>
      </c>
      <c r="D9">
        <v>36882452</v>
      </c>
      <c r="E9">
        <v>1</v>
      </c>
      <c r="F9">
        <v>1</v>
      </c>
      <c r="G9">
        <v>1</v>
      </c>
      <c r="H9">
        <v>2</v>
      </c>
      <c r="I9" t="s">
        <v>395</v>
      </c>
      <c r="J9" t="s">
        <v>396</v>
      </c>
      <c r="K9" t="s">
        <v>397</v>
      </c>
      <c r="L9">
        <v>1368</v>
      </c>
      <c r="N9">
        <v>1011</v>
      </c>
      <c r="O9" t="s">
        <v>398</v>
      </c>
      <c r="P9" t="s">
        <v>398</v>
      </c>
      <c r="Q9">
        <v>1</v>
      </c>
      <c r="W9">
        <v>0</v>
      </c>
      <c r="X9">
        <v>1188625873</v>
      </c>
      <c r="Y9">
        <v>0.312</v>
      </c>
      <c r="AA9">
        <v>0</v>
      </c>
      <c r="AB9">
        <v>415.76</v>
      </c>
      <c r="AC9">
        <v>374.49</v>
      </c>
      <c r="AD9">
        <v>0</v>
      </c>
      <c r="AE9">
        <v>0</v>
      </c>
      <c r="AF9">
        <v>31.26</v>
      </c>
      <c r="AG9">
        <v>13.5</v>
      </c>
      <c r="AH9">
        <v>0</v>
      </c>
      <c r="AI9">
        <v>1</v>
      </c>
      <c r="AJ9">
        <v>13.3</v>
      </c>
      <c r="AK9">
        <v>27.74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0.26</v>
      </c>
      <c r="AU9" t="s">
        <v>18</v>
      </c>
      <c r="AV9">
        <v>0</v>
      </c>
      <c r="AW9">
        <v>2</v>
      </c>
      <c r="AX9">
        <v>63959106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Y9*Source!I30</f>
        <v>3.1199999999999999E-3</v>
      </c>
      <c r="CY9">
        <f>AB9</f>
        <v>415.76</v>
      </c>
      <c r="CZ9">
        <f>AF9</f>
        <v>31.26</v>
      </c>
      <c r="DA9">
        <f>AJ9</f>
        <v>13.3</v>
      </c>
      <c r="DB9">
        <f>ROUND((ROUND(AT9*CZ9,2)*1.2),6)</f>
        <v>9.7560000000000002</v>
      </c>
      <c r="DC9">
        <f>ROUND((ROUND(AT9*AG9,2)*1.2),6)</f>
        <v>4.2119999999999997</v>
      </c>
    </row>
    <row r="10" spans="1:107" x14ac:dyDescent="0.4">
      <c r="A10">
        <f>ROW(Source!A30)</f>
        <v>30</v>
      </c>
      <c r="B10">
        <v>63957948</v>
      </c>
      <c r="C10">
        <v>63959103</v>
      </c>
      <c r="D10">
        <v>36799082</v>
      </c>
      <c r="E10">
        <v>17</v>
      </c>
      <c r="F10">
        <v>1</v>
      </c>
      <c r="G10">
        <v>1</v>
      </c>
      <c r="H10">
        <v>3</v>
      </c>
      <c r="I10" t="s">
        <v>40</v>
      </c>
      <c r="J10" t="s">
        <v>3</v>
      </c>
      <c r="K10" t="s">
        <v>41</v>
      </c>
      <c r="L10">
        <v>1348</v>
      </c>
      <c r="N10">
        <v>1009</v>
      </c>
      <c r="O10" t="s">
        <v>42</v>
      </c>
      <c r="P10" t="s">
        <v>42</v>
      </c>
      <c r="Q10">
        <v>1000</v>
      </c>
      <c r="W10">
        <v>0</v>
      </c>
      <c r="X10">
        <v>-66286256</v>
      </c>
      <c r="Y10">
        <v>1.82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7.21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 t="s">
        <v>3</v>
      </c>
      <c r="AT10">
        <v>1.82</v>
      </c>
      <c r="AU10" t="s">
        <v>3</v>
      </c>
      <c r="AV10">
        <v>0</v>
      </c>
      <c r="AW10">
        <v>2</v>
      </c>
      <c r="AX10">
        <v>63959107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Y10*Source!I30</f>
        <v>1.8200000000000001E-2</v>
      </c>
      <c r="CY10">
        <f>AA10</f>
        <v>0</v>
      </c>
      <c r="CZ10">
        <f>AE10</f>
        <v>0</v>
      </c>
      <c r="DA10">
        <f>AI10</f>
        <v>7.21</v>
      </c>
      <c r="DB10">
        <f>ROUND(ROUND(AT10*CZ10,2),6)</f>
        <v>0</v>
      </c>
      <c r="DC10">
        <f>ROUND(ROUND(AT10*AG10,2),6)</f>
        <v>0</v>
      </c>
    </row>
    <row r="11" spans="1:107" x14ac:dyDescent="0.4">
      <c r="A11">
        <f>ROW(Source!A32)</f>
        <v>32</v>
      </c>
      <c r="B11">
        <v>63957948</v>
      </c>
      <c r="C11">
        <v>63959110</v>
      </c>
      <c r="D11">
        <v>37064998</v>
      </c>
      <c r="E11">
        <v>1</v>
      </c>
      <c r="F11">
        <v>1</v>
      </c>
      <c r="G11">
        <v>1</v>
      </c>
      <c r="H11">
        <v>1</v>
      </c>
      <c r="I11" t="s">
        <v>389</v>
      </c>
      <c r="J11" t="s">
        <v>3</v>
      </c>
      <c r="K11" t="s">
        <v>390</v>
      </c>
      <c r="L11">
        <v>1191</v>
      </c>
      <c r="N11">
        <v>1013</v>
      </c>
      <c r="O11" t="s">
        <v>391</v>
      </c>
      <c r="P11" t="s">
        <v>391</v>
      </c>
      <c r="Q11">
        <v>1</v>
      </c>
      <c r="W11">
        <v>0</v>
      </c>
      <c r="X11">
        <v>735429535</v>
      </c>
      <c r="Y11">
        <v>13.667999999999999</v>
      </c>
      <c r="AA11">
        <v>0</v>
      </c>
      <c r="AB11">
        <v>0</v>
      </c>
      <c r="AC11">
        <v>0</v>
      </c>
      <c r="AD11">
        <v>7.8</v>
      </c>
      <c r="AE11">
        <v>0</v>
      </c>
      <c r="AF11">
        <v>0</v>
      </c>
      <c r="AG11">
        <v>0</v>
      </c>
      <c r="AH11">
        <v>7.8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11.39</v>
      </c>
      <c r="AU11" t="s">
        <v>392</v>
      </c>
      <c r="AV11">
        <v>1</v>
      </c>
      <c r="AW11">
        <v>2</v>
      </c>
      <c r="AX11">
        <v>63959111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4.4420999999999999</v>
      </c>
      <c r="CY11">
        <f>AD11</f>
        <v>7.8</v>
      </c>
      <c r="CZ11">
        <f>AH11</f>
        <v>7.8</v>
      </c>
      <c r="DA11">
        <f>AL11</f>
        <v>1</v>
      </c>
      <c r="DB11">
        <f>ROUND((ROUND(AT11*CZ11,2)*1.2),6)</f>
        <v>106.608</v>
      </c>
      <c r="DC11">
        <f>ROUND((ROUND(AT11*AG11,2)*1.2),6)</f>
        <v>0</v>
      </c>
    </row>
    <row r="12" spans="1:107" x14ac:dyDescent="0.4">
      <c r="A12">
        <f>ROW(Source!A32)</f>
        <v>32</v>
      </c>
      <c r="B12">
        <v>63957948</v>
      </c>
      <c r="C12">
        <v>63959110</v>
      </c>
      <c r="D12">
        <v>37064876</v>
      </c>
      <c r="E12">
        <v>1</v>
      </c>
      <c r="F12">
        <v>1</v>
      </c>
      <c r="G12">
        <v>1</v>
      </c>
      <c r="H12">
        <v>1</v>
      </c>
      <c r="I12" t="s">
        <v>393</v>
      </c>
      <c r="J12" t="s">
        <v>3</v>
      </c>
      <c r="K12" t="s">
        <v>394</v>
      </c>
      <c r="L12">
        <v>1191</v>
      </c>
      <c r="N12">
        <v>1013</v>
      </c>
      <c r="O12" t="s">
        <v>391</v>
      </c>
      <c r="P12" t="s">
        <v>391</v>
      </c>
      <c r="Q12">
        <v>1</v>
      </c>
      <c r="W12">
        <v>0</v>
      </c>
      <c r="X12">
        <v>-1417349443</v>
      </c>
      <c r="Y12">
        <v>0.13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0.13</v>
      </c>
      <c r="AU12" t="s">
        <v>3</v>
      </c>
      <c r="AV12">
        <v>2</v>
      </c>
      <c r="AW12">
        <v>2</v>
      </c>
      <c r="AX12">
        <v>63959112</v>
      </c>
      <c r="AY12">
        <v>1</v>
      </c>
      <c r="AZ12">
        <v>2048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4.2250000000000003E-2</v>
      </c>
      <c r="CY12">
        <f>AD12</f>
        <v>0</v>
      </c>
      <c r="CZ12">
        <f>AH12</f>
        <v>0</v>
      </c>
      <c r="DA12">
        <f>AL12</f>
        <v>1</v>
      </c>
      <c r="DB12">
        <f>ROUND(ROUND(AT12*CZ12,2),6)</f>
        <v>0</v>
      </c>
      <c r="DC12">
        <f>ROUND(ROUND(AT12*AG12,2),6)</f>
        <v>0</v>
      </c>
    </row>
    <row r="13" spans="1:107" x14ac:dyDescent="0.4">
      <c r="A13">
        <f>ROW(Source!A32)</f>
        <v>32</v>
      </c>
      <c r="B13">
        <v>63957948</v>
      </c>
      <c r="C13">
        <v>63959110</v>
      </c>
      <c r="D13">
        <v>36882452</v>
      </c>
      <c r="E13">
        <v>1</v>
      </c>
      <c r="F13">
        <v>1</v>
      </c>
      <c r="G13">
        <v>1</v>
      </c>
      <c r="H13">
        <v>2</v>
      </c>
      <c r="I13" t="s">
        <v>395</v>
      </c>
      <c r="J13" t="s">
        <v>396</v>
      </c>
      <c r="K13" t="s">
        <v>397</v>
      </c>
      <c r="L13">
        <v>1368</v>
      </c>
      <c r="N13">
        <v>1011</v>
      </c>
      <c r="O13" t="s">
        <v>398</v>
      </c>
      <c r="P13" t="s">
        <v>398</v>
      </c>
      <c r="Q13">
        <v>1</v>
      </c>
      <c r="W13">
        <v>0</v>
      </c>
      <c r="X13">
        <v>1188625873</v>
      </c>
      <c r="Y13">
        <v>0.156</v>
      </c>
      <c r="AA13">
        <v>0</v>
      </c>
      <c r="AB13">
        <v>415.76</v>
      </c>
      <c r="AC13">
        <v>374.49</v>
      </c>
      <c r="AD13">
        <v>0</v>
      </c>
      <c r="AE13">
        <v>0</v>
      </c>
      <c r="AF13">
        <v>31.26</v>
      </c>
      <c r="AG13">
        <v>13.5</v>
      </c>
      <c r="AH13">
        <v>0</v>
      </c>
      <c r="AI13">
        <v>1</v>
      </c>
      <c r="AJ13">
        <v>13.3</v>
      </c>
      <c r="AK13">
        <v>27.74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0.13</v>
      </c>
      <c r="AU13" t="s">
        <v>18</v>
      </c>
      <c r="AV13">
        <v>0</v>
      </c>
      <c r="AW13">
        <v>2</v>
      </c>
      <c r="AX13">
        <v>63959113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Y13*Source!I32</f>
        <v>5.0700000000000002E-2</v>
      </c>
      <c r="CY13">
        <f>AB13</f>
        <v>415.76</v>
      </c>
      <c r="CZ13">
        <f>AF13</f>
        <v>31.26</v>
      </c>
      <c r="DA13">
        <f>AJ13</f>
        <v>13.3</v>
      </c>
      <c r="DB13">
        <f>ROUND((ROUND(AT13*CZ13,2)*1.2),6)</f>
        <v>4.8719999999999999</v>
      </c>
      <c r="DC13">
        <f>ROUND((ROUND(AT13*AG13,2)*1.2),6)</f>
        <v>2.1120000000000001</v>
      </c>
    </row>
    <row r="14" spans="1:107" x14ac:dyDescent="0.4">
      <c r="A14">
        <f>ROW(Source!A32)</f>
        <v>32</v>
      </c>
      <c r="B14">
        <v>63957948</v>
      </c>
      <c r="C14">
        <v>63959110</v>
      </c>
      <c r="D14">
        <v>36799072</v>
      </c>
      <c r="E14">
        <v>17</v>
      </c>
      <c r="F14">
        <v>1</v>
      </c>
      <c r="G14">
        <v>1</v>
      </c>
      <c r="H14">
        <v>3</v>
      </c>
      <c r="I14" t="s">
        <v>40</v>
      </c>
      <c r="J14" t="s">
        <v>3</v>
      </c>
      <c r="K14" t="s">
        <v>50</v>
      </c>
      <c r="L14">
        <v>1348</v>
      </c>
      <c r="N14">
        <v>1009</v>
      </c>
      <c r="O14" t="s">
        <v>42</v>
      </c>
      <c r="P14" t="s">
        <v>42</v>
      </c>
      <c r="Q14">
        <v>1000</v>
      </c>
      <c r="W14">
        <v>0</v>
      </c>
      <c r="X14">
        <v>-179832266</v>
      </c>
      <c r="Y14">
        <v>0.47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7.21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 t="s">
        <v>3</v>
      </c>
      <c r="AT14">
        <v>0.47</v>
      </c>
      <c r="AU14" t="s">
        <v>3</v>
      </c>
      <c r="AV14">
        <v>0</v>
      </c>
      <c r="AW14">
        <v>2</v>
      </c>
      <c r="AX14">
        <v>63959114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Y14*Source!I32</f>
        <v>0.15275</v>
      </c>
      <c r="CY14">
        <f>AA14</f>
        <v>0</v>
      </c>
      <c r="CZ14">
        <f>AE14</f>
        <v>0</v>
      </c>
      <c r="DA14">
        <f>AI14</f>
        <v>7.21</v>
      </c>
      <c r="DB14">
        <f>ROUND(ROUND(AT14*CZ14,2),6)</f>
        <v>0</v>
      </c>
      <c r="DC14">
        <f>ROUND(ROUND(AT14*AG14,2),6)</f>
        <v>0</v>
      </c>
    </row>
    <row r="15" spans="1:107" x14ac:dyDescent="0.4">
      <c r="A15">
        <f>ROW(Source!A34)</f>
        <v>34</v>
      </c>
      <c r="B15">
        <v>63957948</v>
      </c>
      <c r="C15">
        <v>63959116</v>
      </c>
      <c r="D15">
        <v>37064998</v>
      </c>
      <c r="E15">
        <v>1</v>
      </c>
      <c r="F15">
        <v>1</v>
      </c>
      <c r="G15">
        <v>1</v>
      </c>
      <c r="H15">
        <v>1</v>
      </c>
      <c r="I15" t="s">
        <v>389</v>
      </c>
      <c r="J15" t="s">
        <v>3</v>
      </c>
      <c r="K15" t="s">
        <v>390</v>
      </c>
      <c r="L15">
        <v>1191</v>
      </c>
      <c r="N15">
        <v>1013</v>
      </c>
      <c r="O15" t="s">
        <v>391</v>
      </c>
      <c r="P15" t="s">
        <v>391</v>
      </c>
      <c r="Q15">
        <v>1</v>
      </c>
      <c r="W15">
        <v>0</v>
      </c>
      <c r="X15">
        <v>735429535</v>
      </c>
      <c r="Y15">
        <v>4.524</v>
      </c>
      <c r="AA15">
        <v>0</v>
      </c>
      <c r="AB15">
        <v>0</v>
      </c>
      <c r="AC15">
        <v>0</v>
      </c>
      <c r="AD15">
        <v>7.8</v>
      </c>
      <c r="AE15">
        <v>0</v>
      </c>
      <c r="AF15">
        <v>0</v>
      </c>
      <c r="AG15">
        <v>0</v>
      </c>
      <c r="AH15">
        <v>7.8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3.77</v>
      </c>
      <c r="AU15" t="s">
        <v>392</v>
      </c>
      <c r="AV15">
        <v>1</v>
      </c>
      <c r="AW15">
        <v>2</v>
      </c>
      <c r="AX15">
        <v>63959117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Y15*Source!I34</f>
        <v>1.0314719999999999</v>
      </c>
      <c r="CY15">
        <f>AD15</f>
        <v>7.8</v>
      </c>
      <c r="CZ15">
        <f>AH15</f>
        <v>7.8</v>
      </c>
      <c r="DA15">
        <f>AL15</f>
        <v>1</v>
      </c>
      <c r="DB15">
        <f>ROUND((ROUND(AT15*CZ15,2)*1.2),6)</f>
        <v>35.292000000000002</v>
      </c>
      <c r="DC15">
        <f>ROUND((ROUND(AT15*AG15,2)*1.2),6)</f>
        <v>0</v>
      </c>
    </row>
    <row r="16" spans="1:107" x14ac:dyDescent="0.4">
      <c r="A16">
        <f>ROW(Source!A34)</f>
        <v>34</v>
      </c>
      <c r="B16">
        <v>63957948</v>
      </c>
      <c r="C16">
        <v>63959116</v>
      </c>
      <c r="D16">
        <v>36799072</v>
      </c>
      <c r="E16">
        <v>17</v>
      </c>
      <c r="F16">
        <v>1</v>
      </c>
      <c r="G16">
        <v>1</v>
      </c>
      <c r="H16">
        <v>3</v>
      </c>
      <c r="I16" t="s">
        <v>40</v>
      </c>
      <c r="J16" t="s">
        <v>3</v>
      </c>
      <c r="K16" t="s">
        <v>50</v>
      </c>
      <c r="L16">
        <v>1348</v>
      </c>
      <c r="N16">
        <v>1009</v>
      </c>
      <c r="O16" t="s">
        <v>42</v>
      </c>
      <c r="P16" t="s">
        <v>42</v>
      </c>
      <c r="Q16">
        <v>1000</v>
      </c>
      <c r="W16">
        <v>0</v>
      </c>
      <c r="X16">
        <v>-179832266</v>
      </c>
      <c r="Y16">
        <v>0.11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7.21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3</v>
      </c>
      <c r="AT16">
        <v>0.11</v>
      </c>
      <c r="AU16" t="s">
        <v>3</v>
      </c>
      <c r="AV16">
        <v>0</v>
      </c>
      <c r="AW16">
        <v>2</v>
      </c>
      <c r="AX16">
        <v>63959118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Y16*Source!I34</f>
        <v>2.5080000000000002E-2</v>
      </c>
      <c r="CY16">
        <f>AA16</f>
        <v>0</v>
      </c>
      <c r="CZ16">
        <f>AE16</f>
        <v>0</v>
      </c>
      <c r="DA16">
        <f>AI16</f>
        <v>7.21</v>
      </c>
      <c r="DB16">
        <f>ROUND(ROUND(AT16*CZ16,2),6)</f>
        <v>0</v>
      </c>
      <c r="DC16">
        <f>ROUND(ROUND(AT16*AG16,2),6)</f>
        <v>0</v>
      </c>
    </row>
    <row r="17" spans="1:107" x14ac:dyDescent="0.4">
      <c r="A17">
        <f>ROW(Source!A36)</f>
        <v>36</v>
      </c>
      <c r="B17">
        <v>63957948</v>
      </c>
      <c r="C17">
        <v>63959120</v>
      </c>
      <c r="D17">
        <v>37064998</v>
      </c>
      <c r="E17">
        <v>1</v>
      </c>
      <c r="F17">
        <v>1</v>
      </c>
      <c r="G17">
        <v>1</v>
      </c>
      <c r="H17">
        <v>1</v>
      </c>
      <c r="I17" t="s">
        <v>389</v>
      </c>
      <c r="J17" t="s">
        <v>3</v>
      </c>
      <c r="K17" t="s">
        <v>390</v>
      </c>
      <c r="L17">
        <v>1191</v>
      </c>
      <c r="N17">
        <v>1013</v>
      </c>
      <c r="O17" t="s">
        <v>391</v>
      </c>
      <c r="P17" t="s">
        <v>391</v>
      </c>
      <c r="Q17">
        <v>1</v>
      </c>
      <c r="W17">
        <v>0</v>
      </c>
      <c r="X17">
        <v>735429535</v>
      </c>
      <c r="Y17">
        <v>12.48</v>
      </c>
      <c r="AA17">
        <v>0</v>
      </c>
      <c r="AB17">
        <v>0</v>
      </c>
      <c r="AC17">
        <v>0</v>
      </c>
      <c r="AD17">
        <v>7.8</v>
      </c>
      <c r="AE17">
        <v>0</v>
      </c>
      <c r="AF17">
        <v>0</v>
      </c>
      <c r="AG17">
        <v>0</v>
      </c>
      <c r="AH17">
        <v>7.8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10.4</v>
      </c>
      <c r="AU17" t="s">
        <v>392</v>
      </c>
      <c r="AV17">
        <v>1</v>
      </c>
      <c r="AW17">
        <v>2</v>
      </c>
      <c r="AX17">
        <v>63959121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Y17*Source!I36</f>
        <v>10.50816</v>
      </c>
      <c r="CY17">
        <f>AD17</f>
        <v>7.8</v>
      </c>
      <c r="CZ17">
        <f>AH17</f>
        <v>7.8</v>
      </c>
      <c r="DA17">
        <f>AL17</f>
        <v>1</v>
      </c>
      <c r="DB17">
        <f>ROUND((ROUND(AT17*CZ17,2)*1.2),6)</f>
        <v>97.343999999999994</v>
      </c>
      <c r="DC17">
        <f>ROUND((ROUND(AT17*AG17,2)*1.2),6)</f>
        <v>0</v>
      </c>
    </row>
    <row r="18" spans="1:107" x14ac:dyDescent="0.4">
      <c r="A18">
        <f>ROW(Source!A36)</f>
        <v>36</v>
      </c>
      <c r="B18">
        <v>63957948</v>
      </c>
      <c r="C18">
        <v>63959120</v>
      </c>
      <c r="D18">
        <v>36799072</v>
      </c>
      <c r="E18">
        <v>17</v>
      </c>
      <c r="F18">
        <v>1</v>
      </c>
      <c r="G18">
        <v>1</v>
      </c>
      <c r="H18">
        <v>3</v>
      </c>
      <c r="I18" t="s">
        <v>40</v>
      </c>
      <c r="J18" t="s">
        <v>3</v>
      </c>
      <c r="K18" t="s">
        <v>50</v>
      </c>
      <c r="L18">
        <v>1348</v>
      </c>
      <c r="N18">
        <v>1009</v>
      </c>
      <c r="O18" t="s">
        <v>42</v>
      </c>
      <c r="P18" t="s">
        <v>42</v>
      </c>
      <c r="Q18">
        <v>1000</v>
      </c>
      <c r="W18">
        <v>0</v>
      </c>
      <c r="X18">
        <v>-179832266</v>
      </c>
      <c r="Y18">
        <v>0.03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7.21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3</v>
      </c>
      <c r="AT18">
        <v>0.03</v>
      </c>
      <c r="AU18" t="s">
        <v>3</v>
      </c>
      <c r="AV18">
        <v>0</v>
      </c>
      <c r="AW18">
        <v>2</v>
      </c>
      <c r="AX18">
        <v>63959122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Y18*Source!I36</f>
        <v>2.5259999999999998E-2</v>
      </c>
      <c r="CY18">
        <f>AA18</f>
        <v>0</v>
      </c>
      <c r="CZ18">
        <f>AE18</f>
        <v>0</v>
      </c>
      <c r="DA18">
        <f>AI18</f>
        <v>7.21</v>
      </c>
      <c r="DB18">
        <f>ROUND(ROUND(AT18*CZ18,2),6)</f>
        <v>0</v>
      </c>
      <c r="DC18">
        <f>ROUND(ROUND(AT18*AG18,2),6)</f>
        <v>0</v>
      </c>
    </row>
    <row r="19" spans="1:107" x14ac:dyDescent="0.4">
      <c r="A19">
        <f>ROW(Source!A38)</f>
        <v>38</v>
      </c>
      <c r="B19">
        <v>63957948</v>
      </c>
      <c r="C19">
        <v>63961384</v>
      </c>
      <c r="D19">
        <v>37065248</v>
      </c>
      <c r="E19">
        <v>1</v>
      </c>
      <c r="F19">
        <v>1</v>
      </c>
      <c r="G19">
        <v>1</v>
      </c>
      <c r="H19">
        <v>1</v>
      </c>
      <c r="I19" t="s">
        <v>401</v>
      </c>
      <c r="J19" t="s">
        <v>3</v>
      </c>
      <c r="K19" t="s">
        <v>402</v>
      </c>
      <c r="L19">
        <v>1191</v>
      </c>
      <c r="N19">
        <v>1013</v>
      </c>
      <c r="O19" t="s">
        <v>391</v>
      </c>
      <c r="P19" t="s">
        <v>391</v>
      </c>
      <c r="Q19">
        <v>1</v>
      </c>
      <c r="W19">
        <v>0</v>
      </c>
      <c r="X19">
        <v>-400197608</v>
      </c>
      <c r="Y19">
        <v>1.242</v>
      </c>
      <c r="AA19">
        <v>0</v>
      </c>
      <c r="AB19">
        <v>0</v>
      </c>
      <c r="AC19">
        <v>0</v>
      </c>
      <c r="AD19">
        <v>8.5299999999999994</v>
      </c>
      <c r="AE19">
        <v>0</v>
      </c>
      <c r="AF19">
        <v>0</v>
      </c>
      <c r="AG19">
        <v>0</v>
      </c>
      <c r="AH19">
        <v>8.5299999999999994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0.9</v>
      </c>
      <c r="AU19" t="s">
        <v>70</v>
      </c>
      <c r="AV19">
        <v>1</v>
      </c>
      <c r="AW19">
        <v>2</v>
      </c>
      <c r="AX19">
        <v>63961385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Y19*Source!I38</f>
        <v>104.57640000000001</v>
      </c>
      <c r="CY19">
        <f>AD19</f>
        <v>8.5299999999999994</v>
      </c>
      <c r="CZ19">
        <f>AH19</f>
        <v>8.5299999999999994</v>
      </c>
      <c r="DA19">
        <f>AL19</f>
        <v>1</v>
      </c>
      <c r="DB19">
        <f>ROUND(((ROUND(AT19*CZ19,2)*1.15)*1.2),6)</f>
        <v>10.5984</v>
      </c>
      <c r="DC19">
        <f>ROUND(((ROUND(AT19*AG19,2)*1.15)*1.2),6)</f>
        <v>0</v>
      </c>
    </row>
    <row r="20" spans="1:107" x14ac:dyDescent="0.4">
      <c r="A20">
        <f>ROW(Source!A73)</f>
        <v>73</v>
      </c>
      <c r="B20">
        <v>63957948</v>
      </c>
      <c r="C20">
        <v>63961322</v>
      </c>
      <c r="D20">
        <v>37066739</v>
      </c>
      <c r="E20">
        <v>1</v>
      </c>
      <c r="F20">
        <v>1</v>
      </c>
      <c r="G20">
        <v>1</v>
      </c>
      <c r="H20">
        <v>1</v>
      </c>
      <c r="I20" t="s">
        <v>403</v>
      </c>
      <c r="J20" t="s">
        <v>3</v>
      </c>
      <c r="K20" t="s">
        <v>404</v>
      </c>
      <c r="L20">
        <v>1191</v>
      </c>
      <c r="N20">
        <v>1013</v>
      </c>
      <c r="O20" t="s">
        <v>391</v>
      </c>
      <c r="P20" t="s">
        <v>391</v>
      </c>
      <c r="Q20">
        <v>1</v>
      </c>
      <c r="W20">
        <v>0</v>
      </c>
      <c r="X20">
        <v>-608433632</v>
      </c>
      <c r="Y20">
        <v>65.0946</v>
      </c>
      <c r="AA20">
        <v>0</v>
      </c>
      <c r="AB20">
        <v>0</v>
      </c>
      <c r="AC20">
        <v>0</v>
      </c>
      <c r="AD20">
        <v>8.4600000000000009</v>
      </c>
      <c r="AE20">
        <v>0</v>
      </c>
      <c r="AF20">
        <v>0</v>
      </c>
      <c r="AG20">
        <v>0</v>
      </c>
      <c r="AH20">
        <v>8.4600000000000009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47.17</v>
      </c>
      <c r="AU20" t="s">
        <v>70</v>
      </c>
      <c r="AV20">
        <v>1</v>
      </c>
      <c r="AW20">
        <v>2</v>
      </c>
      <c r="AX20">
        <v>63961323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Y20*Source!I73</f>
        <v>21.155745</v>
      </c>
      <c r="CY20">
        <f>AD20</f>
        <v>8.4600000000000009</v>
      </c>
      <c r="CZ20">
        <f>AH20</f>
        <v>8.4600000000000009</v>
      </c>
      <c r="DA20">
        <f>AL20</f>
        <v>1</v>
      </c>
      <c r="DB20">
        <f>ROUND(((ROUND(AT20*CZ20,2)*1.15)*1.2),6)</f>
        <v>550.70280000000002</v>
      </c>
      <c r="DC20">
        <f>ROUND(((ROUND(AT20*AG20,2)*1.15)*1.2),6)</f>
        <v>0</v>
      </c>
    </row>
    <row r="21" spans="1:107" x14ac:dyDescent="0.4">
      <c r="A21">
        <f>ROW(Source!A73)</f>
        <v>73</v>
      </c>
      <c r="B21">
        <v>63957948</v>
      </c>
      <c r="C21">
        <v>63961322</v>
      </c>
      <c r="D21">
        <v>37064876</v>
      </c>
      <c r="E21">
        <v>1</v>
      </c>
      <c r="F21">
        <v>1</v>
      </c>
      <c r="G21">
        <v>1</v>
      </c>
      <c r="H21">
        <v>1</v>
      </c>
      <c r="I21" t="s">
        <v>393</v>
      </c>
      <c r="J21" t="s">
        <v>3</v>
      </c>
      <c r="K21" t="s">
        <v>394</v>
      </c>
      <c r="L21">
        <v>1191</v>
      </c>
      <c r="N21">
        <v>1013</v>
      </c>
      <c r="O21" t="s">
        <v>391</v>
      </c>
      <c r="P21" t="s">
        <v>391</v>
      </c>
      <c r="Q21">
        <v>1</v>
      </c>
      <c r="W21">
        <v>0</v>
      </c>
      <c r="X21">
        <v>-1417349443</v>
      </c>
      <c r="Y21">
        <v>0.85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0.85</v>
      </c>
      <c r="AU21" t="s">
        <v>3</v>
      </c>
      <c r="AV21">
        <v>2</v>
      </c>
      <c r="AW21">
        <v>2</v>
      </c>
      <c r="AX21">
        <v>63961324</v>
      </c>
      <c r="AY21">
        <v>1</v>
      </c>
      <c r="AZ21">
        <v>2048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Y21*Source!I73</f>
        <v>0.27625</v>
      </c>
      <c r="CY21">
        <f>AD21</f>
        <v>0</v>
      </c>
      <c r="CZ21">
        <f>AH21</f>
        <v>0</v>
      </c>
      <c r="DA21">
        <f>AL21</f>
        <v>1</v>
      </c>
      <c r="DB21">
        <f>ROUND(ROUND(AT21*CZ21,2),6)</f>
        <v>0</v>
      </c>
      <c r="DC21">
        <f>ROUND(ROUND(AT21*AG21,2),6)</f>
        <v>0</v>
      </c>
    </row>
    <row r="22" spans="1:107" x14ac:dyDescent="0.4">
      <c r="A22">
        <f>ROW(Source!A73)</f>
        <v>73</v>
      </c>
      <c r="B22">
        <v>63957948</v>
      </c>
      <c r="C22">
        <v>63961322</v>
      </c>
      <c r="D22">
        <v>36882452</v>
      </c>
      <c r="E22">
        <v>1</v>
      </c>
      <c r="F22">
        <v>1</v>
      </c>
      <c r="G22">
        <v>1</v>
      </c>
      <c r="H22">
        <v>2</v>
      </c>
      <c r="I22" t="s">
        <v>395</v>
      </c>
      <c r="J22" t="s">
        <v>396</v>
      </c>
      <c r="K22" t="s">
        <v>397</v>
      </c>
      <c r="L22">
        <v>1368</v>
      </c>
      <c r="N22">
        <v>1011</v>
      </c>
      <c r="O22" t="s">
        <v>398</v>
      </c>
      <c r="P22" t="s">
        <v>398</v>
      </c>
      <c r="Q22">
        <v>1</v>
      </c>
      <c r="W22">
        <v>0</v>
      </c>
      <c r="X22">
        <v>1188625873</v>
      </c>
      <c r="Y22">
        <v>0.52500000000000002</v>
      </c>
      <c r="AA22">
        <v>0</v>
      </c>
      <c r="AB22">
        <v>415.76</v>
      </c>
      <c r="AC22">
        <v>374.49</v>
      </c>
      <c r="AD22">
        <v>0</v>
      </c>
      <c r="AE22">
        <v>0</v>
      </c>
      <c r="AF22">
        <v>31.26</v>
      </c>
      <c r="AG22">
        <v>13.5</v>
      </c>
      <c r="AH22">
        <v>0</v>
      </c>
      <c r="AI22">
        <v>1</v>
      </c>
      <c r="AJ22">
        <v>13.3</v>
      </c>
      <c r="AK22">
        <v>27.74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0.35</v>
      </c>
      <c r="AU22" t="s">
        <v>69</v>
      </c>
      <c r="AV22">
        <v>0</v>
      </c>
      <c r="AW22">
        <v>2</v>
      </c>
      <c r="AX22">
        <v>63961325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Y22*Source!I73</f>
        <v>0.17062500000000003</v>
      </c>
      <c r="CY22">
        <f>AB22</f>
        <v>415.76</v>
      </c>
      <c r="CZ22">
        <f>AF22</f>
        <v>31.26</v>
      </c>
      <c r="DA22">
        <f>AJ22</f>
        <v>13.3</v>
      </c>
      <c r="DB22">
        <f>ROUND(((ROUND(AT22*CZ22,2)*1.25)*1.2),6)</f>
        <v>16.41</v>
      </c>
      <c r="DC22">
        <f>ROUND(((ROUND(AT22*AG22,2)*1.25)*1.2),6)</f>
        <v>7.0949999999999998</v>
      </c>
    </row>
    <row r="23" spans="1:107" x14ac:dyDescent="0.4">
      <c r="A23">
        <f>ROW(Source!A73)</f>
        <v>73</v>
      </c>
      <c r="B23">
        <v>63957948</v>
      </c>
      <c r="C23">
        <v>63961322</v>
      </c>
      <c r="D23">
        <v>36883554</v>
      </c>
      <c r="E23">
        <v>1</v>
      </c>
      <c r="F23">
        <v>1</v>
      </c>
      <c r="G23">
        <v>1</v>
      </c>
      <c r="H23">
        <v>2</v>
      </c>
      <c r="I23" t="s">
        <v>405</v>
      </c>
      <c r="J23" t="s">
        <v>406</v>
      </c>
      <c r="K23" t="s">
        <v>407</v>
      </c>
      <c r="L23">
        <v>1368</v>
      </c>
      <c r="N23">
        <v>1011</v>
      </c>
      <c r="O23" t="s">
        <v>398</v>
      </c>
      <c r="P23" t="s">
        <v>398</v>
      </c>
      <c r="Q23">
        <v>1</v>
      </c>
      <c r="W23">
        <v>0</v>
      </c>
      <c r="X23">
        <v>1372534845</v>
      </c>
      <c r="Y23">
        <v>0.75</v>
      </c>
      <c r="AA23">
        <v>0</v>
      </c>
      <c r="AB23">
        <v>749.09</v>
      </c>
      <c r="AC23">
        <v>321.77999999999997</v>
      </c>
      <c r="AD23">
        <v>0</v>
      </c>
      <c r="AE23">
        <v>0</v>
      </c>
      <c r="AF23">
        <v>65.709999999999994</v>
      </c>
      <c r="AG23">
        <v>11.6</v>
      </c>
      <c r="AH23">
        <v>0</v>
      </c>
      <c r="AI23">
        <v>1</v>
      </c>
      <c r="AJ23">
        <v>11.4</v>
      </c>
      <c r="AK23">
        <v>27.74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0.5</v>
      </c>
      <c r="AU23" t="s">
        <v>69</v>
      </c>
      <c r="AV23">
        <v>0</v>
      </c>
      <c r="AW23">
        <v>2</v>
      </c>
      <c r="AX23">
        <v>63961326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Y23*Source!I73</f>
        <v>0.24375000000000002</v>
      </c>
      <c r="CY23">
        <f>AB23</f>
        <v>749.09</v>
      </c>
      <c r="CZ23">
        <f>AF23</f>
        <v>65.709999999999994</v>
      </c>
      <c r="DA23">
        <f>AJ23</f>
        <v>11.4</v>
      </c>
      <c r="DB23">
        <f>ROUND(((ROUND(AT23*CZ23,2)*1.25)*1.2),6)</f>
        <v>49.29</v>
      </c>
      <c r="DC23">
        <f>ROUND(((ROUND(AT23*AG23,2)*1.25)*1.2),6)</f>
        <v>8.6999999999999993</v>
      </c>
    </row>
    <row r="24" spans="1:107" x14ac:dyDescent="0.4">
      <c r="A24">
        <f>ROW(Source!A73)</f>
        <v>73</v>
      </c>
      <c r="B24">
        <v>63957948</v>
      </c>
      <c r="C24">
        <v>63961322</v>
      </c>
      <c r="D24">
        <v>61967233</v>
      </c>
      <c r="E24">
        <v>1</v>
      </c>
      <c r="F24">
        <v>1</v>
      </c>
      <c r="G24">
        <v>1</v>
      </c>
      <c r="H24">
        <v>3</v>
      </c>
      <c r="I24" t="s">
        <v>133</v>
      </c>
      <c r="J24" t="s">
        <v>135</v>
      </c>
      <c r="K24" t="s">
        <v>134</v>
      </c>
      <c r="L24">
        <v>1327</v>
      </c>
      <c r="N24">
        <v>1005</v>
      </c>
      <c r="O24" t="s">
        <v>67</v>
      </c>
      <c r="P24" t="s">
        <v>67</v>
      </c>
      <c r="Q24">
        <v>1</v>
      </c>
      <c r="W24">
        <v>0</v>
      </c>
      <c r="X24">
        <v>1715591283</v>
      </c>
      <c r="Y24">
        <v>102</v>
      </c>
      <c r="AA24">
        <v>341.8</v>
      </c>
      <c r="AB24">
        <v>0</v>
      </c>
      <c r="AC24">
        <v>0</v>
      </c>
      <c r="AD24">
        <v>0</v>
      </c>
      <c r="AE24">
        <v>131.97</v>
      </c>
      <c r="AF24">
        <v>0</v>
      </c>
      <c r="AG24">
        <v>0</v>
      </c>
      <c r="AH24">
        <v>0</v>
      </c>
      <c r="AI24">
        <v>2.59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3</v>
      </c>
      <c r="AT24">
        <v>102</v>
      </c>
      <c r="AU24" t="s">
        <v>3</v>
      </c>
      <c r="AV24">
        <v>0</v>
      </c>
      <c r="AW24">
        <v>1</v>
      </c>
      <c r="AX24">
        <v>-1</v>
      </c>
      <c r="AY24">
        <v>0</v>
      </c>
      <c r="AZ24">
        <v>0</v>
      </c>
      <c r="BA24" t="s">
        <v>3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Y24*Source!I73</f>
        <v>33.15</v>
      </c>
      <c r="CY24">
        <f>AA24</f>
        <v>341.8</v>
      </c>
      <c r="CZ24">
        <f>AE24</f>
        <v>131.97</v>
      </c>
      <c r="DA24">
        <f>AI24</f>
        <v>2.59</v>
      </c>
      <c r="DB24">
        <f>ROUND(ROUND(AT24*CZ24,2),6)</f>
        <v>13460.94</v>
      </c>
      <c r="DC24">
        <f>ROUND(ROUND(AT24*AG24,2),6)</f>
        <v>0</v>
      </c>
    </row>
    <row r="25" spans="1:107" x14ac:dyDescent="0.4">
      <c r="A25">
        <f>ROW(Source!A73)</f>
        <v>73</v>
      </c>
      <c r="B25">
        <v>63957948</v>
      </c>
      <c r="C25">
        <v>63961322</v>
      </c>
      <c r="D25">
        <v>36805524</v>
      </c>
      <c r="E25">
        <v>1</v>
      </c>
      <c r="F25">
        <v>1</v>
      </c>
      <c r="G25">
        <v>1</v>
      </c>
      <c r="H25">
        <v>3</v>
      </c>
      <c r="I25" t="s">
        <v>408</v>
      </c>
      <c r="J25" t="s">
        <v>409</v>
      </c>
      <c r="K25" t="s">
        <v>410</v>
      </c>
      <c r="L25">
        <v>1346</v>
      </c>
      <c r="N25">
        <v>1009</v>
      </c>
      <c r="O25" t="s">
        <v>175</v>
      </c>
      <c r="P25" t="s">
        <v>175</v>
      </c>
      <c r="Q25">
        <v>1</v>
      </c>
      <c r="W25">
        <v>0</v>
      </c>
      <c r="X25">
        <v>813963326</v>
      </c>
      <c r="Y25">
        <v>0.08</v>
      </c>
      <c r="AA25">
        <v>45.14</v>
      </c>
      <c r="AB25">
        <v>0</v>
      </c>
      <c r="AC25">
        <v>0</v>
      </c>
      <c r="AD25">
        <v>0</v>
      </c>
      <c r="AE25">
        <v>1.82</v>
      </c>
      <c r="AF25">
        <v>0</v>
      </c>
      <c r="AG25">
        <v>0</v>
      </c>
      <c r="AH25">
        <v>0</v>
      </c>
      <c r="AI25">
        <v>24.8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0.08</v>
      </c>
      <c r="AU25" t="s">
        <v>3</v>
      </c>
      <c r="AV25">
        <v>0</v>
      </c>
      <c r="AW25">
        <v>2</v>
      </c>
      <c r="AX25">
        <v>63961328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Y25*Source!I73</f>
        <v>2.6000000000000002E-2</v>
      </c>
      <c r="CY25">
        <f>AA25</f>
        <v>45.14</v>
      </c>
      <c r="CZ25">
        <f>AE25</f>
        <v>1.82</v>
      </c>
      <c r="DA25">
        <f>AI25</f>
        <v>24.8</v>
      </c>
      <c r="DB25">
        <f>ROUND(ROUND(AT25*CZ25,2),6)</f>
        <v>0.15</v>
      </c>
      <c r="DC25">
        <f>ROUND(ROUND(AT25*AG25,2),6)</f>
        <v>0</v>
      </c>
    </row>
    <row r="26" spans="1:107" x14ac:dyDescent="0.4">
      <c r="A26">
        <f>ROW(Source!A73)</f>
        <v>73</v>
      </c>
      <c r="B26">
        <v>63957948</v>
      </c>
      <c r="C26">
        <v>63961322</v>
      </c>
      <c r="D26">
        <v>36836955</v>
      </c>
      <c r="E26">
        <v>1</v>
      </c>
      <c r="F26">
        <v>1</v>
      </c>
      <c r="G26">
        <v>1</v>
      </c>
      <c r="H26">
        <v>3</v>
      </c>
      <c r="I26" t="s">
        <v>411</v>
      </c>
      <c r="J26" t="s">
        <v>412</v>
      </c>
      <c r="K26" t="s">
        <v>413</v>
      </c>
      <c r="L26">
        <v>1348</v>
      </c>
      <c r="N26">
        <v>1009</v>
      </c>
      <c r="O26" t="s">
        <v>42</v>
      </c>
      <c r="P26" t="s">
        <v>42</v>
      </c>
      <c r="Q26">
        <v>1000</v>
      </c>
      <c r="W26">
        <v>0</v>
      </c>
      <c r="X26">
        <v>486476101</v>
      </c>
      <c r="Y26">
        <v>4.4999999999999997E-3</v>
      </c>
      <c r="AA26">
        <v>50398</v>
      </c>
      <c r="AB26">
        <v>0</v>
      </c>
      <c r="AC26">
        <v>0</v>
      </c>
      <c r="AD26">
        <v>0</v>
      </c>
      <c r="AE26">
        <v>11300</v>
      </c>
      <c r="AF26">
        <v>0</v>
      </c>
      <c r="AG26">
        <v>0</v>
      </c>
      <c r="AH26">
        <v>0</v>
      </c>
      <c r="AI26">
        <v>4.46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4.4999999999999997E-3</v>
      </c>
      <c r="AU26" t="s">
        <v>3</v>
      </c>
      <c r="AV26">
        <v>0</v>
      </c>
      <c r="AW26">
        <v>2</v>
      </c>
      <c r="AX26">
        <v>63961329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Y26*Source!I73</f>
        <v>1.4625E-3</v>
      </c>
      <c r="CY26">
        <f>AA26</f>
        <v>50398</v>
      </c>
      <c r="CZ26">
        <f>AE26</f>
        <v>11300</v>
      </c>
      <c r="DA26">
        <f>AI26</f>
        <v>4.46</v>
      </c>
      <c r="DB26">
        <f>ROUND(ROUND(AT26*CZ26,2),6)</f>
        <v>50.85</v>
      </c>
      <c r="DC26">
        <f>ROUND(ROUND(AT26*AG26,2),6)</f>
        <v>0</v>
      </c>
    </row>
    <row r="27" spans="1:107" x14ac:dyDescent="0.4">
      <c r="A27">
        <f>ROW(Source!A75)</f>
        <v>75</v>
      </c>
      <c r="B27">
        <v>63957948</v>
      </c>
      <c r="C27">
        <v>63961333</v>
      </c>
      <c r="D27">
        <v>37072767</v>
      </c>
      <c r="E27">
        <v>1</v>
      </c>
      <c r="F27">
        <v>1</v>
      </c>
      <c r="G27">
        <v>1</v>
      </c>
      <c r="H27">
        <v>1</v>
      </c>
      <c r="I27" t="s">
        <v>414</v>
      </c>
      <c r="J27" t="s">
        <v>3</v>
      </c>
      <c r="K27" t="s">
        <v>415</v>
      </c>
      <c r="L27">
        <v>1191</v>
      </c>
      <c r="N27">
        <v>1013</v>
      </c>
      <c r="O27" t="s">
        <v>391</v>
      </c>
      <c r="P27" t="s">
        <v>391</v>
      </c>
      <c r="Q27">
        <v>1</v>
      </c>
      <c r="W27">
        <v>0</v>
      </c>
      <c r="X27">
        <v>-1027537862</v>
      </c>
      <c r="Y27">
        <v>9.2184000000000008</v>
      </c>
      <c r="AA27">
        <v>0</v>
      </c>
      <c r="AB27">
        <v>0</v>
      </c>
      <c r="AC27">
        <v>0</v>
      </c>
      <c r="AD27">
        <v>9.18</v>
      </c>
      <c r="AE27">
        <v>0</v>
      </c>
      <c r="AF27">
        <v>0</v>
      </c>
      <c r="AG27">
        <v>0</v>
      </c>
      <c r="AH27">
        <v>9.18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6.68</v>
      </c>
      <c r="AU27" t="s">
        <v>70</v>
      </c>
      <c r="AV27">
        <v>1</v>
      </c>
      <c r="AW27">
        <v>2</v>
      </c>
      <c r="AX27">
        <v>63961334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Y27*Source!I75</f>
        <v>2.1017952000000002</v>
      </c>
      <c r="CY27">
        <f>AD27</f>
        <v>9.18</v>
      </c>
      <c r="CZ27">
        <f>AH27</f>
        <v>9.18</v>
      </c>
      <c r="DA27">
        <f>AL27</f>
        <v>1</v>
      </c>
      <c r="DB27">
        <f>ROUND(((ROUND(AT27*CZ27,2)*1.15)*1.2),6)</f>
        <v>84.621600000000001</v>
      </c>
      <c r="DC27">
        <f>ROUND(((ROUND(AT27*AG27,2)*1.15)*1.2),6)</f>
        <v>0</v>
      </c>
    </row>
    <row r="28" spans="1:107" x14ac:dyDescent="0.4">
      <c r="A28">
        <f>ROW(Source!A75)</f>
        <v>75</v>
      </c>
      <c r="B28">
        <v>63957948</v>
      </c>
      <c r="C28">
        <v>63961333</v>
      </c>
      <c r="D28">
        <v>37064876</v>
      </c>
      <c r="E28">
        <v>1</v>
      </c>
      <c r="F28">
        <v>1</v>
      </c>
      <c r="G28">
        <v>1</v>
      </c>
      <c r="H28">
        <v>1</v>
      </c>
      <c r="I28" t="s">
        <v>393</v>
      </c>
      <c r="J28" t="s">
        <v>3</v>
      </c>
      <c r="K28" t="s">
        <v>394</v>
      </c>
      <c r="L28">
        <v>1191</v>
      </c>
      <c r="N28">
        <v>1013</v>
      </c>
      <c r="O28" t="s">
        <v>391</v>
      </c>
      <c r="P28" t="s">
        <v>391</v>
      </c>
      <c r="Q28">
        <v>1</v>
      </c>
      <c r="W28">
        <v>0</v>
      </c>
      <c r="X28">
        <v>-1417349443</v>
      </c>
      <c r="Y28">
        <v>0.04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0.04</v>
      </c>
      <c r="AU28" t="s">
        <v>3</v>
      </c>
      <c r="AV28">
        <v>2</v>
      </c>
      <c r="AW28">
        <v>2</v>
      </c>
      <c r="AX28">
        <v>63961335</v>
      </c>
      <c r="AY28">
        <v>1</v>
      </c>
      <c r="AZ28">
        <v>2048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Y28*Source!I75</f>
        <v>9.1200000000000014E-3</v>
      </c>
      <c r="CY28">
        <f>AD28</f>
        <v>0</v>
      </c>
      <c r="CZ28">
        <f>AH28</f>
        <v>0</v>
      </c>
      <c r="DA28">
        <f>AL28</f>
        <v>1</v>
      </c>
      <c r="DB28">
        <f>ROUND(ROUND(AT28*CZ28,2),6)</f>
        <v>0</v>
      </c>
      <c r="DC28">
        <f>ROUND(ROUND(AT28*AG28,2),6)</f>
        <v>0</v>
      </c>
    </row>
    <row r="29" spans="1:107" x14ac:dyDescent="0.4">
      <c r="A29">
        <f>ROW(Source!A75)</f>
        <v>75</v>
      </c>
      <c r="B29">
        <v>63957948</v>
      </c>
      <c r="C29">
        <v>63961333</v>
      </c>
      <c r="D29">
        <v>36882452</v>
      </c>
      <c r="E29">
        <v>1</v>
      </c>
      <c r="F29">
        <v>1</v>
      </c>
      <c r="G29">
        <v>1</v>
      </c>
      <c r="H29">
        <v>2</v>
      </c>
      <c r="I29" t="s">
        <v>395</v>
      </c>
      <c r="J29" t="s">
        <v>396</v>
      </c>
      <c r="K29" t="s">
        <v>397</v>
      </c>
      <c r="L29">
        <v>1368</v>
      </c>
      <c r="N29">
        <v>1011</v>
      </c>
      <c r="O29" t="s">
        <v>398</v>
      </c>
      <c r="P29" t="s">
        <v>398</v>
      </c>
      <c r="Q29">
        <v>1</v>
      </c>
      <c r="W29">
        <v>0</v>
      </c>
      <c r="X29">
        <v>1188625873</v>
      </c>
      <c r="Y29">
        <v>7.4999999999999997E-3</v>
      </c>
      <c r="AA29">
        <v>0</v>
      </c>
      <c r="AB29">
        <v>415.76</v>
      </c>
      <c r="AC29">
        <v>374.49</v>
      </c>
      <c r="AD29">
        <v>0</v>
      </c>
      <c r="AE29">
        <v>0</v>
      </c>
      <c r="AF29">
        <v>31.26</v>
      </c>
      <c r="AG29">
        <v>13.5</v>
      </c>
      <c r="AH29">
        <v>0</v>
      </c>
      <c r="AI29">
        <v>1</v>
      </c>
      <c r="AJ29">
        <v>13.3</v>
      </c>
      <c r="AK29">
        <v>27.74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5.0000000000000001E-3</v>
      </c>
      <c r="AU29" t="s">
        <v>69</v>
      </c>
      <c r="AV29">
        <v>0</v>
      </c>
      <c r="AW29">
        <v>2</v>
      </c>
      <c r="AX29">
        <v>63961336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Y29*Source!I75</f>
        <v>1.7099999999999999E-3</v>
      </c>
      <c r="CY29">
        <f>AB29</f>
        <v>415.76</v>
      </c>
      <c r="CZ29">
        <f>AF29</f>
        <v>31.26</v>
      </c>
      <c r="DA29">
        <f>AJ29</f>
        <v>13.3</v>
      </c>
      <c r="DB29">
        <f>ROUND(((ROUND(AT29*CZ29,2)*1.25)*1.2),6)</f>
        <v>0.24</v>
      </c>
      <c r="DC29">
        <f>ROUND(((ROUND(AT29*AG29,2)*1.25)*1.2),6)</f>
        <v>0.105</v>
      </c>
    </row>
    <row r="30" spans="1:107" x14ac:dyDescent="0.4">
      <c r="A30">
        <f>ROW(Source!A75)</f>
        <v>75</v>
      </c>
      <c r="B30">
        <v>63957948</v>
      </c>
      <c r="C30">
        <v>63961333</v>
      </c>
      <c r="D30">
        <v>36883554</v>
      </c>
      <c r="E30">
        <v>1</v>
      </c>
      <c r="F30">
        <v>1</v>
      </c>
      <c r="G30">
        <v>1</v>
      </c>
      <c r="H30">
        <v>2</v>
      </c>
      <c r="I30" t="s">
        <v>405</v>
      </c>
      <c r="J30" t="s">
        <v>406</v>
      </c>
      <c r="K30" t="s">
        <v>407</v>
      </c>
      <c r="L30">
        <v>1368</v>
      </c>
      <c r="N30">
        <v>1011</v>
      </c>
      <c r="O30" t="s">
        <v>398</v>
      </c>
      <c r="P30" t="s">
        <v>398</v>
      </c>
      <c r="Q30">
        <v>1</v>
      </c>
      <c r="W30">
        <v>0</v>
      </c>
      <c r="X30">
        <v>1372534845</v>
      </c>
      <c r="Y30">
        <v>4.4999999999999998E-2</v>
      </c>
      <c r="AA30">
        <v>0</v>
      </c>
      <c r="AB30">
        <v>749.09</v>
      </c>
      <c r="AC30">
        <v>321.77999999999997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11.4</v>
      </c>
      <c r="AK30">
        <v>27.74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0.03</v>
      </c>
      <c r="AU30" t="s">
        <v>69</v>
      </c>
      <c r="AV30">
        <v>0</v>
      </c>
      <c r="AW30">
        <v>2</v>
      </c>
      <c r="AX30">
        <v>63961337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Y30*Source!I75</f>
        <v>1.026E-2</v>
      </c>
      <c r="CY30">
        <f>AB30</f>
        <v>749.09</v>
      </c>
      <c r="CZ30">
        <f>AF30</f>
        <v>65.709999999999994</v>
      </c>
      <c r="DA30">
        <f>AJ30</f>
        <v>11.4</v>
      </c>
      <c r="DB30">
        <f>ROUND(((ROUND(AT30*CZ30,2)*1.25)*1.2),6)</f>
        <v>2.9550000000000001</v>
      </c>
      <c r="DC30">
        <f>ROUND(((ROUND(AT30*AG30,2)*1.25)*1.2),6)</f>
        <v>0.52500000000000002</v>
      </c>
    </row>
    <row r="31" spans="1:107" x14ac:dyDescent="0.4">
      <c r="A31">
        <f>ROW(Source!A75)</f>
        <v>75</v>
      </c>
      <c r="B31">
        <v>63957948</v>
      </c>
      <c r="C31">
        <v>63961333</v>
      </c>
      <c r="D31">
        <v>36804478</v>
      </c>
      <c r="E31">
        <v>1</v>
      </c>
      <c r="F31">
        <v>1</v>
      </c>
      <c r="G31">
        <v>1</v>
      </c>
      <c r="H31">
        <v>3</v>
      </c>
      <c r="I31" t="s">
        <v>416</v>
      </c>
      <c r="J31" t="s">
        <v>417</v>
      </c>
      <c r="K31" t="s">
        <v>418</v>
      </c>
      <c r="L31">
        <v>1355</v>
      </c>
      <c r="N31">
        <v>1010</v>
      </c>
      <c r="O31" t="s">
        <v>419</v>
      </c>
      <c r="P31" t="s">
        <v>419</v>
      </c>
      <c r="Q31">
        <v>100</v>
      </c>
      <c r="W31">
        <v>0</v>
      </c>
      <c r="X31">
        <v>-725528132</v>
      </c>
      <c r="Y31">
        <v>2.63</v>
      </c>
      <c r="AA31">
        <v>18</v>
      </c>
      <c r="AB31">
        <v>0</v>
      </c>
      <c r="AC31">
        <v>0</v>
      </c>
      <c r="AD31">
        <v>0</v>
      </c>
      <c r="AE31">
        <v>12</v>
      </c>
      <c r="AF31">
        <v>0</v>
      </c>
      <c r="AG31">
        <v>0</v>
      </c>
      <c r="AH31">
        <v>0</v>
      </c>
      <c r="AI31">
        <v>1.5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2.63</v>
      </c>
      <c r="AU31" t="s">
        <v>3</v>
      </c>
      <c r="AV31">
        <v>0</v>
      </c>
      <c r="AW31">
        <v>2</v>
      </c>
      <c r="AX31">
        <v>63961338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Y31*Source!I75</f>
        <v>0.59963999999999995</v>
      </c>
      <c r="CY31">
        <f>AA31</f>
        <v>18</v>
      </c>
      <c r="CZ31">
        <f>AE31</f>
        <v>12</v>
      </c>
      <c r="DA31">
        <f>AI31</f>
        <v>1.5</v>
      </c>
      <c r="DB31">
        <f>ROUND(ROUND(AT31*CZ31,2),6)</f>
        <v>31.56</v>
      </c>
      <c r="DC31">
        <f>ROUND(ROUND(AT31*AG31,2),6)</f>
        <v>0</v>
      </c>
    </row>
    <row r="32" spans="1:107" x14ac:dyDescent="0.4">
      <c r="A32">
        <f>ROW(Source!A75)</f>
        <v>75</v>
      </c>
      <c r="B32">
        <v>63957948</v>
      </c>
      <c r="C32">
        <v>63961333</v>
      </c>
      <c r="D32">
        <v>36804581</v>
      </c>
      <c r="E32">
        <v>1</v>
      </c>
      <c r="F32">
        <v>1</v>
      </c>
      <c r="G32">
        <v>1</v>
      </c>
      <c r="H32">
        <v>3</v>
      </c>
      <c r="I32" t="s">
        <v>420</v>
      </c>
      <c r="J32" t="s">
        <v>421</v>
      </c>
      <c r="K32" t="s">
        <v>422</v>
      </c>
      <c r="L32">
        <v>1356</v>
      </c>
      <c r="N32">
        <v>1010</v>
      </c>
      <c r="O32" t="s">
        <v>249</v>
      </c>
      <c r="P32" t="s">
        <v>249</v>
      </c>
      <c r="Q32">
        <v>1000</v>
      </c>
      <c r="W32">
        <v>0</v>
      </c>
      <c r="X32">
        <v>1130533903</v>
      </c>
      <c r="Y32">
        <v>0.26300000000000001</v>
      </c>
      <c r="AA32">
        <v>816</v>
      </c>
      <c r="AB32">
        <v>0</v>
      </c>
      <c r="AC32">
        <v>0</v>
      </c>
      <c r="AD32">
        <v>0</v>
      </c>
      <c r="AE32">
        <v>160</v>
      </c>
      <c r="AF32">
        <v>0</v>
      </c>
      <c r="AG32">
        <v>0</v>
      </c>
      <c r="AH32">
        <v>0</v>
      </c>
      <c r="AI32">
        <v>5.0999999999999996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0.26300000000000001</v>
      </c>
      <c r="AU32" t="s">
        <v>3</v>
      </c>
      <c r="AV32">
        <v>0</v>
      </c>
      <c r="AW32">
        <v>2</v>
      </c>
      <c r="AX32">
        <v>63961339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Y32*Source!I75</f>
        <v>5.9964000000000003E-2</v>
      </c>
      <c r="CY32">
        <f>AA32</f>
        <v>816</v>
      </c>
      <c r="CZ32">
        <f>AE32</f>
        <v>160</v>
      </c>
      <c r="DA32">
        <f>AI32</f>
        <v>5.0999999999999996</v>
      </c>
      <c r="DB32">
        <f>ROUND(ROUND(AT32*CZ32,2),6)</f>
        <v>42.08</v>
      </c>
      <c r="DC32">
        <f>ROUND(ROUND(AT32*AG32,2),6)</f>
        <v>0</v>
      </c>
    </row>
    <row r="33" spans="1:107" x14ac:dyDescent="0.4">
      <c r="A33">
        <f>ROW(Source!A75)</f>
        <v>75</v>
      </c>
      <c r="B33">
        <v>63957948</v>
      </c>
      <c r="C33">
        <v>63961333</v>
      </c>
      <c r="D33">
        <v>36832176</v>
      </c>
      <c r="E33">
        <v>1</v>
      </c>
      <c r="F33">
        <v>1</v>
      </c>
      <c r="G33">
        <v>1</v>
      </c>
      <c r="H33">
        <v>3</v>
      </c>
      <c r="I33" t="s">
        <v>141</v>
      </c>
      <c r="J33" t="s">
        <v>144</v>
      </c>
      <c r="K33" t="s">
        <v>142</v>
      </c>
      <c r="L33">
        <v>1301</v>
      </c>
      <c r="N33">
        <v>1003</v>
      </c>
      <c r="O33" t="s">
        <v>143</v>
      </c>
      <c r="P33" t="s">
        <v>143</v>
      </c>
      <c r="Q33">
        <v>1</v>
      </c>
      <c r="W33">
        <v>0</v>
      </c>
      <c r="X33">
        <v>1244447769</v>
      </c>
      <c r="Y33">
        <v>101</v>
      </c>
      <c r="AA33">
        <v>63.55</v>
      </c>
      <c r="AB33">
        <v>0</v>
      </c>
      <c r="AC33">
        <v>0</v>
      </c>
      <c r="AD33">
        <v>0</v>
      </c>
      <c r="AE33">
        <v>20.5</v>
      </c>
      <c r="AF33">
        <v>0</v>
      </c>
      <c r="AG33">
        <v>0</v>
      </c>
      <c r="AH33">
        <v>0</v>
      </c>
      <c r="AI33">
        <v>3.1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3</v>
      </c>
      <c r="AT33">
        <v>101</v>
      </c>
      <c r="AU33" t="s">
        <v>3</v>
      </c>
      <c r="AV33">
        <v>0</v>
      </c>
      <c r="AW33">
        <v>1</v>
      </c>
      <c r="AX33">
        <v>-1</v>
      </c>
      <c r="AY33">
        <v>0</v>
      </c>
      <c r="AZ33">
        <v>0</v>
      </c>
      <c r="BA33" t="s">
        <v>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Y33*Source!I75</f>
        <v>23.028000000000002</v>
      </c>
      <c r="CY33">
        <f>AA33</f>
        <v>63.55</v>
      </c>
      <c r="CZ33">
        <f>AE33</f>
        <v>20.5</v>
      </c>
      <c r="DA33">
        <f>AI33</f>
        <v>3.1</v>
      </c>
      <c r="DB33">
        <f>ROUND(ROUND(AT33*CZ33,2),6)</f>
        <v>2070.5</v>
      </c>
      <c r="DC33">
        <f>ROUND(ROUND(AT33*AG33,2),6)</f>
        <v>0</v>
      </c>
    </row>
    <row r="34" spans="1:107" x14ac:dyDescent="0.4">
      <c r="A34">
        <f>ROW(Source!A77)</f>
        <v>77</v>
      </c>
      <c r="B34">
        <v>63957948</v>
      </c>
      <c r="C34">
        <v>63959408</v>
      </c>
      <c r="D34">
        <v>37113247</v>
      </c>
      <c r="E34">
        <v>1</v>
      </c>
      <c r="F34">
        <v>1</v>
      </c>
      <c r="G34">
        <v>1</v>
      </c>
      <c r="H34">
        <v>1</v>
      </c>
      <c r="I34" t="s">
        <v>423</v>
      </c>
      <c r="J34" t="s">
        <v>3</v>
      </c>
      <c r="K34" t="s">
        <v>424</v>
      </c>
      <c r="L34">
        <v>1191</v>
      </c>
      <c r="N34">
        <v>1013</v>
      </c>
      <c r="O34" t="s">
        <v>391</v>
      </c>
      <c r="P34" t="s">
        <v>391</v>
      </c>
      <c r="Q34">
        <v>1</v>
      </c>
      <c r="W34">
        <v>0</v>
      </c>
      <c r="X34">
        <v>1446053411</v>
      </c>
      <c r="Y34">
        <v>35.935200000000002</v>
      </c>
      <c r="AA34">
        <v>0</v>
      </c>
      <c r="AB34">
        <v>0</v>
      </c>
      <c r="AC34">
        <v>0</v>
      </c>
      <c r="AD34">
        <v>11.09</v>
      </c>
      <c r="AE34">
        <v>0</v>
      </c>
      <c r="AF34">
        <v>0</v>
      </c>
      <c r="AG34">
        <v>0</v>
      </c>
      <c r="AH34">
        <v>11.09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S34" t="s">
        <v>3</v>
      </c>
      <c r="AT34">
        <v>26.04</v>
      </c>
      <c r="AU34" t="s">
        <v>70</v>
      </c>
      <c r="AV34">
        <v>1</v>
      </c>
      <c r="AW34">
        <v>2</v>
      </c>
      <c r="AX34">
        <v>63959409</v>
      </c>
      <c r="AY34">
        <v>1</v>
      </c>
      <c r="AZ34">
        <v>0</v>
      </c>
      <c r="BA34">
        <v>39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Y34*Source!I77</f>
        <v>11.678940000000001</v>
      </c>
      <c r="CY34">
        <f>AD34</f>
        <v>11.09</v>
      </c>
      <c r="CZ34">
        <f>AH34</f>
        <v>11.09</v>
      </c>
      <c r="DA34">
        <f>AL34</f>
        <v>1</v>
      </c>
      <c r="DB34">
        <f>ROUND(((ROUND(AT34*CZ34,2)*1.15)*1.2),6)</f>
        <v>398.51639999999998</v>
      </c>
      <c r="DC34">
        <f>ROUND(((ROUND(AT34*AG34,2)*1.15)*1.2),6)</f>
        <v>0</v>
      </c>
    </row>
    <row r="35" spans="1:107" x14ac:dyDescent="0.4">
      <c r="A35">
        <f>ROW(Source!A77)</f>
        <v>77</v>
      </c>
      <c r="B35">
        <v>63957948</v>
      </c>
      <c r="C35">
        <v>63959408</v>
      </c>
      <c r="D35">
        <v>37064876</v>
      </c>
      <c r="E35">
        <v>1</v>
      </c>
      <c r="F35">
        <v>1</v>
      </c>
      <c r="G35">
        <v>1</v>
      </c>
      <c r="H35">
        <v>1</v>
      </c>
      <c r="I35" t="s">
        <v>393</v>
      </c>
      <c r="J35" t="s">
        <v>3</v>
      </c>
      <c r="K35" t="s">
        <v>394</v>
      </c>
      <c r="L35">
        <v>1191</v>
      </c>
      <c r="N35">
        <v>1013</v>
      </c>
      <c r="O35" t="s">
        <v>391</v>
      </c>
      <c r="P35" t="s">
        <v>391</v>
      </c>
      <c r="Q35">
        <v>1</v>
      </c>
      <c r="W35">
        <v>0</v>
      </c>
      <c r="X35">
        <v>-1417349443</v>
      </c>
      <c r="Y35">
        <v>0.14000000000000001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0.14000000000000001</v>
      </c>
      <c r="AU35" t="s">
        <v>3</v>
      </c>
      <c r="AV35">
        <v>2</v>
      </c>
      <c r="AW35">
        <v>2</v>
      </c>
      <c r="AX35">
        <v>63959410</v>
      </c>
      <c r="AY35">
        <v>1</v>
      </c>
      <c r="AZ35">
        <v>2048</v>
      </c>
      <c r="BA35">
        <v>40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Y35*Source!I77</f>
        <v>4.5500000000000006E-2</v>
      </c>
      <c r="CY35">
        <f>AD35</f>
        <v>0</v>
      </c>
      <c r="CZ35">
        <f>AH35</f>
        <v>0</v>
      </c>
      <c r="DA35">
        <f>AL35</f>
        <v>1</v>
      </c>
      <c r="DB35">
        <f>ROUND(ROUND(AT35*CZ35,2),6)</f>
        <v>0</v>
      </c>
      <c r="DC35">
        <f>ROUND(ROUND(AT35*AG35,2),6)</f>
        <v>0</v>
      </c>
    </row>
    <row r="36" spans="1:107" x14ac:dyDescent="0.4">
      <c r="A36">
        <f>ROW(Source!A77)</f>
        <v>77</v>
      </c>
      <c r="B36">
        <v>63957948</v>
      </c>
      <c r="C36">
        <v>63959408</v>
      </c>
      <c r="D36">
        <v>36883554</v>
      </c>
      <c r="E36">
        <v>1</v>
      </c>
      <c r="F36">
        <v>1</v>
      </c>
      <c r="G36">
        <v>1</v>
      </c>
      <c r="H36">
        <v>2</v>
      </c>
      <c r="I36" t="s">
        <v>405</v>
      </c>
      <c r="J36" t="s">
        <v>406</v>
      </c>
      <c r="K36" t="s">
        <v>407</v>
      </c>
      <c r="L36">
        <v>1368</v>
      </c>
      <c r="N36">
        <v>1011</v>
      </c>
      <c r="O36" t="s">
        <v>398</v>
      </c>
      <c r="P36" t="s">
        <v>398</v>
      </c>
      <c r="Q36">
        <v>1</v>
      </c>
      <c r="W36">
        <v>0</v>
      </c>
      <c r="X36">
        <v>1372534845</v>
      </c>
      <c r="Y36">
        <v>0.21</v>
      </c>
      <c r="AA36">
        <v>0</v>
      </c>
      <c r="AB36">
        <v>749.09</v>
      </c>
      <c r="AC36">
        <v>321.77999999999997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11.4</v>
      </c>
      <c r="AK36">
        <v>27.74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0.14000000000000001</v>
      </c>
      <c r="AU36" t="s">
        <v>69</v>
      </c>
      <c r="AV36">
        <v>0</v>
      </c>
      <c r="AW36">
        <v>2</v>
      </c>
      <c r="AX36">
        <v>63959411</v>
      </c>
      <c r="AY36">
        <v>1</v>
      </c>
      <c r="AZ36">
        <v>0</v>
      </c>
      <c r="BA36">
        <v>41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Y36*Source!I77</f>
        <v>6.8250000000000005E-2</v>
      </c>
      <c r="CY36">
        <f>AB36</f>
        <v>749.09</v>
      </c>
      <c r="CZ36">
        <f>AF36</f>
        <v>65.709999999999994</v>
      </c>
      <c r="DA36">
        <f>AJ36</f>
        <v>11.4</v>
      </c>
      <c r="DB36">
        <f>ROUND(((ROUND(AT36*CZ36,2)*1.25)*1.2),6)</f>
        <v>13.8</v>
      </c>
      <c r="DC36">
        <f>ROUND(((ROUND(AT36*AG36,2)*1.25)*1.2),6)</f>
        <v>2.4300000000000002</v>
      </c>
    </row>
    <row r="37" spans="1:107" x14ac:dyDescent="0.4">
      <c r="A37">
        <f>ROW(Source!A77)</f>
        <v>77</v>
      </c>
      <c r="B37">
        <v>63957948</v>
      </c>
      <c r="C37">
        <v>63959408</v>
      </c>
      <c r="D37">
        <v>36884551</v>
      </c>
      <c r="E37">
        <v>1</v>
      </c>
      <c r="F37">
        <v>1</v>
      </c>
      <c r="G37">
        <v>1</v>
      </c>
      <c r="H37">
        <v>2</v>
      </c>
      <c r="I37" t="s">
        <v>425</v>
      </c>
      <c r="J37" t="s">
        <v>426</v>
      </c>
      <c r="K37" t="s">
        <v>427</v>
      </c>
      <c r="L37">
        <v>1368</v>
      </c>
      <c r="N37">
        <v>1011</v>
      </c>
      <c r="O37" t="s">
        <v>398</v>
      </c>
      <c r="P37" t="s">
        <v>398</v>
      </c>
      <c r="Q37">
        <v>1</v>
      </c>
      <c r="W37">
        <v>0</v>
      </c>
      <c r="X37">
        <v>1162665002</v>
      </c>
      <c r="Y37">
        <v>2.19</v>
      </c>
      <c r="AA37">
        <v>0</v>
      </c>
      <c r="AB37">
        <v>0.71</v>
      </c>
      <c r="AC37">
        <v>0</v>
      </c>
      <c r="AD37">
        <v>0</v>
      </c>
      <c r="AE37">
        <v>0</v>
      </c>
      <c r="AF37">
        <v>0.14000000000000001</v>
      </c>
      <c r="AG37">
        <v>0</v>
      </c>
      <c r="AH37">
        <v>0</v>
      </c>
      <c r="AI37">
        <v>1</v>
      </c>
      <c r="AJ37">
        <v>5.09</v>
      </c>
      <c r="AK37">
        <v>27.74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1.46</v>
      </c>
      <c r="AU37" t="s">
        <v>69</v>
      </c>
      <c r="AV37">
        <v>0</v>
      </c>
      <c r="AW37">
        <v>2</v>
      </c>
      <c r="AX37">
        <v>63959412</v>
      </c>
      <c r="AY37">
        <v>1</v>
      </c>
      <c r="AZ37">
        <v>0</v>
      </c>
      <c r="BA37">
        <v>42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Y37*Source!I77</f>
        <v>0.71174999999999999</v>
      </c>
      <c r="CY37">
        <f>AB37</f>
        <v>0.71</v>
      </c>
      <c r="CZ37">
        <f>AF37</f>
        <v>0.14000000000000001</v>
      </c>
      <c r="DA37">
        <f>AJ37</f>
        <v>5.09</v>
      </c>
      <c r="DB37">
        <f>ROUND(((ROUND(AT37*CZ37,2)*1.25)*1.2),6)</f>
        <v>0.3</v>
      </c>
      <c r="DC37">
        <f>ROUND(((ROUND(AT37*AG37,2)*1.25)*1.2),6)</f>
        <v>0</v>
      </c>
    </row>
    <row r="38" spans="1:107" x14ac:dyDescent="0.4">
      <c r="A38">
        <f>ROW(Source!A77)</f>
        <v>77</v>
      </c>
      <c r="B38">
        <v>63957948</v>
      </c>
      <c r="C38">
        <v>63959408</v>
      </c>
      <c r="D38">
        <v>36801676</v>
      </c>
      <c r="E38">
        <v>1</v>
      </c>
      <c r="F38">
        <v>1</v>
      </c>
      <c r="G38">
        <v>1</v>
      </c>
      <c r="H38">
        <v>3</v>
      </c>
      <c r="I38" t="s">
        <v>152</v>
      </c>
      <c r="J38" t="s">
        <v>154</v>
      </c>
      <c r="K38" t="s">
        <v>153</v>
      </c>
      <c r="L38">
        <v>1301</v>
      </c>
      <c r="N38">
        <v>1003</v>
      </c>
      <c r="O38" t="s">
        <v>143</v>
      </c>
      <c r="P38" t="s">
        <v>143</v>
      </c>
      <c r="Q38">
        <v>1</v>
      </c>
      <c r="W38">
        <v>0</v>
      </c>
      <c r="X38">
        <v>2079507760</v>
      </c>
      <c r="Y38">
        <v>70.153846000000001</v>
      </c>
      <c r="AA38">
        <v>24.16</v>
      </c>
      <c r="AB38">
        <v>0</v>
      </c>
      <c r="AC38">
        <v>0</v>
      </c>
      <c r="AD38">
        <v>0</v>
      </c>
      <c r="AE38">
        <v>6.46</v>
      </c>
      <c r="AF38">
        <v>0</v>
      </c>
      <c r="AG38">
        <v>0</v>
      </c>
      <c r="AH38">
        <v>0</v>
      </c>
      <c r="AI38">
        <v>3.74</v>
      </c>
      <c r="AJ38">
        <v>1</v>
      </c>
      <c r="AK38">
        <v>1</v>
      </c>
      <c r="AL38">
        <v>1</v>
      </c>
      <c r="AN38">
        <v>1</v>
      </c>
      <c r="AO38">
        <v>0</v>
      </c>
      <c r="AP38">
        <v>0</v>
      </c>
      <c r="AQ38">
        <v>0</v>
      </c>
      <c r="AR38">
        <v>0</v>
      </c>
      <c r="AS38" t="s">
        <v>3</v>
      </c>
      <c r="AT38">
        <v>70.153846000000001</v>
      </c>
      <c r="AU38" t="s">
        <v>3</v>
      </c>
      <c r="AV38">
        <v>0</v>
      </c>
      <c r="AW38">
        <v>1</v>
      </c>
      <c r="AX38">
        <v>-1</v>
      </c>
      <c r="AY38">
        <v>0</v>
      </c>
      <c r="AZ38">
        <v>0</v>
      </c>
      <c r="BA38" t="s">
        <v>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Y38*Source!I77</f>
        <v>22.79999995</v>
      </c>
      <c r="CY38">
        <f>AA38</f>
        <v>24.16</v>
      </c>
      <c r="CZ38">
        <f>AE38</f>
        <v>6.46</v>
      </c>
      <c r="DA38">
        <f>AI38</f>
        <v>3.74</v>
      </c>
      <c r="DB38">
        <f>ROUND(ROUND(AT38*CZ38,2),6)</f>
        <v>453.19</v>
      </c>
      <c r="DC38">
        <f>ROUND(ROUND(AT38*AG38,2),6)</f>
        <v>0</v>
      </c>
    </row>
    <row r="39" spans="1:107" x14ac:dyDescent="0.4">
      <c r="A39">
        <f>ROW(Source!A77)</f>
        <v>77</v>
      </c>
      <c r="B39">
        <v>63957948</v>
      </c>
      <c r="C39">
        <v>63959408</v>
      </c>
      <c r="D39">
        <v>36801677</v>
      </c>
      <c r="E39">
        <v>1</v>
      </c>
      <c r="F39">
        <v>1</v>
      </c>
      <c r="G39">
        <v>1</v>
      </c>
      <c r="H39">
        <v>3</v>
      </c>
      <c r="I39" t="s">
        <v>156</v>
      </c>
      <c r="J39" t="s">
        <v>159</v>
      </c>
      <c r="K39" t="s">
        <v>157</v>
      </c>
      <c r="L39">
        <v>1302</v>
      </c>
      <c r="N39">
        <v>1003</v>
      </c>
      <c r="O39" t="s">
        <v>158</v>
      </c>
      <c r="P39" t="s">
        <v>158</v>
      </c>
      <c r="Q39">
        <v>10</v>
      </c>
      <c r="W39">
        <v>0</v>
      </c>
      <c r="X39">
        <v>-1287974510</v>
      </c>
      <c r="Y39">
        <v>7.0769229999999999</v>
      </c>
      <c r="AA39">
        <v>615.4</v>
      </c>
      <c r="AB39">
        <v>0</v>
      </c>
      <c r="AC39">
        <v>0</v>
      </c>
      <c r="AD39">
        <v>0</v>
      </c>
      <c r="AE39">
        <v>79.099999999999994</v>
      </c>
      <c r="AF39">
        <v>0</v>
      </c>
      <c r="AG39">
        <v>0</v>
      </c>
      <c r="AH39">
        <v>0</v>
      </c>
      <c r="AI39">
        <v>7.78</v>
      </c>
      <c r="AJ39">
        <v>1</v>
      </c>
      <c r="AK39">
        <v>1</v>
      </c>
      <c r="AL39">
        <v>1</v>
      </c>
      <c r="AN39">
        <v>1</v>
      </c>
      <c r="AO39">
        <v>0</v>
      </c>
      <c r="AP39">
        <v>0</v>
      </c>
      <c r="AQ39">
        <v>0</v>
      </c>
      <c r="AR39">
        <v>0</v>
      </c>
      <c r="AS39" t="s">
        <v>3</v>
      </c>
      <c r="AT39">
        <v>7.0769229999999999</v>
      </c>
      <c r="AU39" t="s">
        <v>3</v>
      </c>
      <c r="AV39">
        <v>0</v>
      </c>
      <c r="AW39">
        <v>1</v>
      </c>
      <c r="AX39">
        <v>-1</v>
      </c>
      <c r="AY39">
        <v>0</v>
      </c>
      <c r="AZ39">
        <v>0</v>
      </c>
      <c r="BA39" t="s">
        <v>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Y39*Source!I77</f>
        <v>2.299999975</v>
      </c>
      <c r="CY39">
        <f>AA39</f>
        <v>615.4</v>
      </c>
      <c r="CZ39">
        <f>AE39</f>
        <v>79.099999999999994</v>
      </c>
      <c r="DA39">
        <f>AI39</f>
        <v>7.78</v>
      </c>
      <c r="DB39">
        <f>ROUND(ROUND(AT39*CZ39,2),6)</f>
        <v>559.78</v>
      </c>
      <c r="DC39">
        <f>ROUND(ROUND(AT39*AG39,2),6)</f>
        <v>0</v>
      </c>
    </row>
    <row r="40" spans="1:107" x14ac:dyDescent="0.4">
      <c r="A40">
        <f>ROW(Source!A77)</f>
        <v>77</v>
      </c>
      <c r="B40">
        <v>63957948</v>
      </c>
      <c r="C40">
        <v>63959408</v>
      </c>
      <c r="D40">
        <v>61976965</v>
      </c>
      <c r="E40">
        <v>1</v>
      </c>
      <c r="F40">
        <v>1</v>
      </c>
      <c r="G40">
        <v>1</v>
      </c>
      <c r="H40">
        <v>3</v>
      </c>
      <c r="I40" t="s">
        <v>161</v>
      </c>
      <c r="J40" t="s">
        <v>163</v>
      </c>
      <c r="K40" t="s">
        <v>162</v>
      </c>
      <c r="L40">
        <v>1327</v>
      </c>
      <c r="N40">
        <v>1005</v>
      </c>
      <c r="O40" t="s">
        <v>67</v>
      </c>
      <c r="P40" t="s">
        <v>67</v>
      </c>
      <c r="Q40">
        <v>1</v>
      </c>
      <c r="W40">
        <v>0</v>
      </c>
      <c r="X40">
        <v>-842467606</v>
      </c>
      <c r="Y40">
        <v>110</v>
      </c>
      <c r="AA40">
        <v>354.61</v>
      </c>
      <c r="AB40">
        <v>0</v>
      </c>
      <c r="AC40">
        <v>0</v>
      </c>
      <c r="AD40">
        <v>0</v>
      </c>
      <c r="AE40">
        <v>77.09</v>
      </c>
      <c r="AF40">
        <v>0</v>
      </c>
      <c r="AG40">
        <v>0</v>
      </c>
      <c r="AH40">
        <v>0</v>
      </c>
      <c r="AI40">
        <v>4.5999999999999996</v>
      </c>
      <c r="AJ40">
        <v>1</v>
      </c>
      <c r="AK40">
        <v>1</v>
      </c>
      <c r="AL40">
        <v>1</v>
      </c>
      <c r="AN40">
        <v>1</v>
      </c>
      <c r="AO40">
        <v>0</v>
      </c>
      <c r="AP40">
        <v>0</v>
      </c>
      <c r="AQ40">
        <v>0</v>
      </c>
      <c r="AR40">
        <v>0</v>
      </c>
      <c r="AS40" t="s">
        <v>3</v>
      </c>
      <c r="AT40">
        <v>110</v>
      </c>
      <c r="AU40" t="s">
        <v>3</v>
      </c>
      <c r="AV40">
        <v>0</v>
      </c>
      <c r="AW40">
        <v>1</v>
      </c>
      <c r="AX40">
        <v>-1</v>
      </c>
      <c r="AY40">
        <v>0</v>
      </c>
      <c r="AZ40">
        <v>0</v>
      </c>
      <c r="BA40" t="s">
        <v>3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Y40*Source!I77</f>
        <v>35.75</v>
      </c>
      <c r="CY40">
        <f>AA40</f>
        <v>354.61</v>
      </c>
      <c r="CZ40">
        <f>AE40</f>
        <v>77.09</v>
      </c>
      <c r="DA40">
        <f>AI40</f>
        <v>4.5999999999999996</v>
      </c>
      <c r="DB40">
        <f>ROUND(ROUND(AT40*CZ40,2),6)</f>
        <v>8479.9</v>
      </c>
      <c r="DC40">
        <f>ROUND(ROUND(AT40*AG40,2),6)</f>
        <v>0</v>
      </c>
    </row>
    <row r="41" spans="1:107" x14ac:dyDescent="0.4">
      <c r="A41">
        <f>ROW(Source!A81)</f>
        <v>81</v>
      </c>
      <c r="B41">
        <v>63957948</v>
      </c>
      <c r="C41">
        <v>63959423</v>
      </c>
      <c r="D41">
        <v>37113247</v>
      </c>
      <c r="E41">
        <v>1</v>
      </c>
      <c r="F41">
        <v>1</v>
      </c>
      <c r="G41">
        <v>1</v>
      </c>
      <c r="H41">
        <v>1</v>
      </c>
      <c r="I41" t="s">
        <v>423</v>
      </c>
      <c r="J41" t="s">
        <v>3</v>
      </c>
      <c r="K41" t="s">
        <v>424</v>
      </c>
      <c r="L41">
        <v>1191</v>
      </c>
      <c r="N41">
        <v>1013</v>
      </c>
      <c r="O41" t="s">
        <v>391</v>
      </c>
      <c r="P41" t="s">
        <v>391</v>
      </c>
      <c r="Q41">
        <v>1</v>
      </c>
      <c r="W41">
        <v>0</v>
      </c>
      <c r="X41">
        <v>1446053411</v>
      </c>
      <c r="Y41">
        <v>50.4114</v>
      </c>
      <c r="AA41">
        <v>0</v>
      </c>
      <c r="AB41">
        <v>0</v>
      </c>
      <c r="AC41">
        <v>0</v>
      </c>
      <c r="AD41">
        <v>11.09</v>
      </c>
      <c r="AE41">
        <v>0</v>
      </c>
      <c r="AF41">
        <v>0</v>
      </c>
      <c r="AG41">
        <v>0</v>
      </c>
      <c r="AH41">
        <v>11.09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36.53</v>
      </c>
      <c r="AU41" t="s">
        <v>70</v>
      </c>
      <c r="AV41">
        <v>1</v>
      </c>
      <c r="AW41">
        <v>2</v>
      </c>
      <c r="AX41">
        <v>63959424</v>
      </c>
      <c r="AY41">
        <v>1</v>
      </c>
      <c r="AZ41">
        <v>0</v>
      </c>
      <c r="BA41">
        <v>48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Y41*Source!I81</f>
        <v>11.090508</v>
      </c>
      <c r="CY41">
        <f>AD41</f>
        <v>11.09</v>
      </c>
      <c r="CZ41">
        <f>AH41</f>
        <v>11.09</v>
      </c>
      <c r="DA41">
        <f>AL41</f>
        <v>1</v>
      </c>
      <c r="DB41">
        <f>ROUND(((ROUND(AT41*CZ41,2)*1.15)*1.2),6)</f>
        <v>559.06560000000002</v>
      </c>
      <c r="DC41">
        <f>ROUND(((ROUND(AT41*AG41,2)*1.15)*1.2),6)</f>
        <v>0</v>
      </c>
    </row>
    <row r="42" spans="1:107" x14ac:dyDescent="0.4">
      <c r="A42">
        <f>ROW(Source!A81)</f>
        <v>81</v>
      </c>
      <c r="B42">
        <v>63957948</v>
      </c>
      <c r="C42">
        <v>63959423</v>
      </c>
      <c r="D42">
        <v>36804325</v>
      </c>
      <c r="E42">
        <v>1</v>
      </c>
      <c r="F42">
        <v>1</v>
      </c>
      <c r="G42">
        <v>1</v>
      </c>
      <c r="H42">
        <v>3</v>
      </c>
      <c r="I42" t="s">
        <v>169</v>
      </c>
      <c r="J42" t="s">
        <v>171</v>
      </c>
      <c r="K42" t="s">
        <v>170</v>
      </c>
      <c r="L42">
        <v>1327</v>
      </c>
      <c r="N42">
        <v>1005</v>
      </c>
      <c r="O42" t="s">
        <v>67</v>
      </c>
      <c r="P42" t="s">
        <v>67</v>
      </c>
      <c r="Q42">
        <v>1</v>
      </c>
      <c r="W42">
        <v>0</v>
      </c>
      <c r="X42">
        <v>1441515856</v>
      </c>
      <c r="Y42">
        <v>11.363636</v>
      </c>
      <c r="AA42">
        <v>229.02</v>
      </c>
      <c r="AB42">
        <v>0</v>
      </c>
      <c r="AC42">
        <v>0</v>
      </c>
      <c r="AD42">
        <v>0</v>
      </c>
      <c r="AE42">
        <v>37.299999999999997</v>
      </c>
      <c r="AF42">
        <v>0</v>
      </c>
      <c r="AG42">
        <v>0</v>
      </c>
      <c r="AH42">
        <v>0</v>
      </c>
      <c r="AI42">
        <v>6.14</v>
      </c>
      <c r="AJ42">
        <v>1</v>
      </c>
      <c r="AK42">
        <v>1</v>
      </c>
      <c r="AL42">
        <v>1</v>
      </c>
      <c r="AN42">
        <v>1</v>
      </c>
      <c r="AO42">
        <v>0</v>
      </c>
      <c r="AP42">
        <v>0</v>
      </c>
      <c r="AQ42">
        <v>0</v>
      </c>
      <c r="AR42">
        <v>0</v>
      </c>
      <c r="AS42" t="s">
        <v>3</v>
      </c>
      <c r="AT42">
        <v>11.363636</v>
      </c>
      <c r="AU42" t="s">
        <v>3</v>
      </c>
      <c r="AV42">
        <v>0</v>
      </c>
      <c r="AW42">
        <v>2</v>
      </c>
      <c r="AX42">
        <v>63959425</v>
      </c>
      <c r="AY42">
        <v>1</v>
      </c>
      <c r="AZ42">
        <v>6144</v>
      </c>
      <c r="BA42">
        <v>49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Y42*Source!I81</f>
        <v>2.49999992</v>
      </c>
      <c r="CY42">
        <f>AA42</f>
        <v>229.02</v>
      </c>
      <c r="CZ42">
        <f>AE42</f>
        <v>37.299999999999997</v>
      </c>
      <c r="DA42">
        <f>AI42</f>
        <v>6.14</v>
      </c>
      <c r="DB42">
        <f>ROUND(ROUND(AT42*CZ42,2),6)</f>
        <v>423.86</v>
      </c>
      <c r="DC42">
        <f>ROUND(ROUND(AT42*AG42,2),6)</f>
        <v>0</v>
      </c>
    </row>
    <row r="43" spans="1:107" x14ac:dyDescent="0.4">
      <c r="A43">
        <f>ROW(Source!A81)</f>
        <v>81</v>
      </c>
      <c r="B43">
        <v>63957948</v>
      </c>
      <c r="C43">
        <v>63959423</v>
      </c>
      <c r="D43">
        <v>36836961</v>
      </c>
      <c r="E43">
        <v>1</v>
      </c>
      <c r="F43">
        <v>1</v>
      </c>
      <c r="G43">
        <v>1</v>
      </c>
      <c r="H43">
        <v>3</v>
      </c>
      <c r="I43" t="s">
        <v>173</v>
      </c>
      <c r="J43" t="s">
        <v>176</v>
      </c>
      <c r="K43" t="s">
        <v>174</v>
      </c>
      <c r="L43">
        <v>1346</v>
      </c>
      <c r="N43">
        <v>1009</v>
      </c>
      <c r="O43" t="s">
        <v>175</v>
      </c>
      <c r="P43" t="s">
        <v>175</v>
      </c>
      <c r="Q43">
        <v>1</v>
      </c>
      <c r="W43">
        <v>0</v>
      </c>
      <c r="X43">
        <v>-1622531224</v>
      </c>
      <c r="Y43">
        <v>0.2</v>
      </c>
      <c r="AA43">
        <v>24766.37</v>
      </c>
      <c r="AB43">
        <v>0</v>
      </c>
      <c r="AC43">
        <v>0</v>
      </c>
      <c r="AD43">
        <v>0</v>
      </c>
      <c r="AE43">
        <v>4894.54</v>
      </c>
      <c r="AF43">
        <v>0</v>
      </c>
      <c r="AG43">
        <v>0</v>
      </c>
      <c r="AH43">
        <v>0</v>
      </c>
      <c r="AI43">
        <v>5.0599999999999996</v>
      </c>
      <c r="AJ43">
        <v>1</v>
      </c>
      <c r="AK43">
        <v>1</v>
      </c>
      <c r="AL43">
        <v>1</v>
      </c>
      <c r="AN43">
        <v>1</v>
      </c>
      <c r="AO43">
        <v>0</v>
      </c>
      <c r="AP43">
        <v>0</v>
      </c>
      <c r="AQ43">
        <v>0</v>
      </c>
      <c r="AR43">
        <v>0</v>
      </c>
      <c r="AS43" t="s">
        <v>3</v>
      </c>
      <c r="AT43">
        <v>0.2</v>
      </c>
      <c r="AU43" t="s">
        <v>3</v>
      </c>
      <c r="AV43">
        <v>0</v>
      </c>
      <c r="AW43">
        <v>2</v>
      </c>
      <c r="AX43">
        <v>63959426</v>
      </c>
      <c r="AY43">
        <v>1</v>
      </c>
      <c r="AZ43">
        <v>6144</v>
      </c>
      <c r="BA43">
        <v>50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Y43*Source!I81</f>
        <v>4.4000000000000004E-2</v>
      </c>
      <c r="CY43">
        <f>AA43</f>
        <v>24766.37</v>
      </c>
      <c r="CZ43">
        <f>AE43</f>
        <v>4894.54</v>
      </c>
      <c r="DA43">
        <f>AI43</f>
        <v>5.0599999999999996</v>
      </c>
      <c r="DB43">
        <f>ROUND(ROUND(AT43*CZ43,2),6)</f>
        <v>978.91</v>
      </c>
      <c r="DC43">
        <f>ROUND(ROUND(AT43*AG43,2),6)</f>
        <v>0</v>
      </c>
    </row>
    <row r="44" spans="1:107" x14ac:dyDescent="0.4">
      <c r="A44">
        <f>ROW(Source!A84)</f>
        <v>84</v>
      </c>
      <c r="B44">
        <v>63957948</v>
      </c>
      <c r="C44">
        <v>63961386</v>
      </c>
      <c r="D44">
        <v>37070090</v>
      </c>
      <c r="E44">
        <v>1</v>
      </c>
      <c r="F44">
        <v>1</v>
      </c>
      <c r="G44">
        <v>1</v>
      </c>
      <c r="H44">
        <v>1</v>
      </c>
      <c r="I44" t="s">
        <v>428</v>
      </c>
      <c r="J44" t="s">
        <v>3</v>
      </c>
      <c r="K44" t="s">
        <v>429</v>
      </c>
      <c r="L44">
        <v>1191</v>
      </c>
      <c r="N44">
        <v>1013</v>
      </c>
      <c r="O44" t="s">
        <v>391</v>
      </c>
      <c r="P44" t="s">
        <v>391</v>
      </c>
      <c r="Q44">
        <v>1</v>
      </c>
      <c r="W44">
        <v>0</v>
      </c>
      <c r="X44">
        <v>-814890593</v>
      </c>
      <c r="Y44">
        <v>459.67200000000003</v>
      </c>
      <c r="AA44">
        <v>0</v>
      </c>
      <c r="AB44">
        <v>0</v>
      </c>
      <c r="AC44">
        <v>0</v>
      </c>
      <c r="AD44">
        <v>8.9700000000000006</v>
      </c>
      <c r="AE44">
        <v>0</v>
      </c>
      <c r="AF44">
        <v>0</v>
      </c>
      <c r="AG44">
        <v>0</v>
      </c>
      <c r="AH44">
        <v>8.9700000000000006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3</v>
      </c>
      <c r="AT44">
        <v>383.06</v>
      </c>
      <c r="AU44" t="s">
        <v>18</v>
      </c>
      <c r="AV44">
        <v>1</v>
      </c>
      <c r="AW44">
        <v>2</v>
      </c>
      <c r="AX44">
        <v>63961387</v>
      </c>
      <c r="AY44">
        <v>1</v>
      </c>
      <c r="AZ44">
        <v>0</v>
      </c>
      <c r="BA44">
        <v>51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Y44*Source!I84</f>
        <v>30.062548800000002</v>
      </c>
      <c r="CY44">
        <f>AD44</f>
        <v>8.9700000000000006</v>
      </c>
      <c r="CZ44">
        <f>AH44</f>
        <v>8.9700000000000006</v>
      </c>
      <c r="DA44">
        <f>AL44</f>
        <v>1</v>
      </c>
      <c r="DB44">
        <f>ROUND((ROUND(AT44*CZ44,2)*1.2),6)</f>
        <v>4123.26</v>
      </c>
      <c r="DC44">
        <f>ROUND((ROUND(AT44*AG44,2)*1.2),6)</f>
        <v>0</v>
      </c>
    </row>
    <row r="45" spans="1:107" x14ac:dyDescent="0.4">
      <c r="A45">
        <f>ROW(Source!A84)</f>
        <v>84</v>
      </c>
      <c r="B45">
        <v>63957948</v>
      </c>
      <c r="C45">
        <v>63961386</v>
      </c>
      <c r="D45">
        <v>37064876</v>
      </c>
      <c r="E45">
        <v>1</v>
      </c>
      <c r="F45">
        <v>1</v>
      </c>
      <c r="G45">
        <v>1</v>
      </c>
      <c r="H45">
        <v>1</v>
      </c>
      <c r="I45" t="s">
        <v>393</v>
      </c>
      <c r="J45" t="s">
        <v>3</v>
      </c>
      <c r="K45" t="s">
        <v>394</v>
      </c>
      <c r="L45">
        <v>1191</v>
      </c>
      <c r="N45">
        <v>1013</v>
      </c>
      <c r="O45" t="s">
        <v>391</v>
      </c>
      <c r="P45" t="s">
        <v>391</v>
      </c>
      <c r="Q45">
        <v>1</v>
      </c>
      <c r="W45">
        <v>0</v>
      </c>
      <c r="X45">
        <v>-1417349443</v>
      </c>
      <c r="Y45">
        <v>1.1599999999999999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1.1599999999999999</v>
      </c>
      <c r="AU45" t="s">
        <v>3</v>
      </c>
      <c r="AV45">
        <v>2</v>
      </c>
      <c r="AW45">
        <v>2</v>
      </c>
      <c r="AX45">
        <v>63961388</v>
      </c>
      <c r="AY45">
        <v>1</v>
      </c>
      <c r="AZ45">
        <v>2048</v>
      </c>
      <c r="BA45">
        <v>52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Y45*Source!I84</f>
        <v>7.5864000000000001E-2</v>
      </c>
      <c r="CY45">
        <f>AD45</f>
        <v>0</v>
      </c>
      <c r="CZ45">
        <f>AH45</f>
        <v>0</v>
      </c>
      <c r="DA45">
        <f>AL45</f>
        <v>1</v>
      </c>
      <c r="DB45">
        <f>ROUND(ROUND(AT45*CZ45,2),6)</f>
        <v>0</v>
      </c>
      <c r="DC45">
        <f>ROUND(ROUND(AT45*AG45,2),6)</f>
        <v>0</v>
      </c>
    </row>
    <row r="46" spans="1:107" x14ac:dyDescent="0.4">
      <c r="A46">
        <f>ROW(Source!A84)</f>
        <v>84</v>
      </c>
      <c r="B46">
        <v>63957948</v>
      </c>
      <c r="C46">
        <v>63961386</v>
      </c>
      <c r="D46">
        <v>36882452</v>
      </c>
      <c r="E46">
        <v>1</v>
      </c>
      <c r="F46">
        <v>1</v>
      </c>
      <c r="G46">
        <v>1</v>
      </c>
      <c r="H46">
        <v>2</v>
      </c>
      <c r="I46" t="s">
        <v>395</v>
      </c>
      <c r="J46" t="s">
        <v>396</v>
      </c>
      <c r="K46" t="s">
        <v>397</v>
      </c>
      <c r="L46">
        <v>1368</v>
      </c>
      <c r="N46">
        <v>1011</v>
      </c>
      <c r="O46" t="s">
        <v>398</v>
      </c>
      <c r="P46" t="s">
        <v>398</v>
      </c>
      <c r="Q46">
        <v>1</v>
      </c>
      <c r="W46">
        <v>0</v>
      </c>
      <c r="X46">
        <v>1188625873</v>
      </c>
      <c r="Y46">
        <v>1.3919999999999999</v>
      </c>
      <c r="AA46">
        <v>0</v>
      </c>
      <c r="AB46">
        <v>415.76</v>
      </c>
      <c r="AC46">
        <v>374.49</v>
      </c>
      <c r="AD46">
        <v>0</v>
      </c>
      <c r="AE46">
        <v>0</v>
      </c>
      <c r="AF46">
        <v>31.26</v>
      </c>
      <c r="AG46">
        <v>13.5</v>
      </c>
      <c r="AH46">
        <v>0</v>
      </c>
      <c r="AI46">
        <v>1</v>
      </c>
      <c r="AJ46">
        <v>13.3</v>
      </c>
      <c r="AK46">
        <v>27.74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1.1599999999999999</v>
      </c>
      <c r="AU46" t="s">
        <v>18</v>
      </c>
      <c r="AV46">
        <v>0</v>
      </c>
      <c r="AW46">
        <v>2</v>
      </c>
      <c r="AX46">
        <v>63961389</v>
      </c>
      <c r="AY46">
        <v>1</v>
      </c>
      <c r="AZ46">
        <v>0</v>
      </c>
      <c r="BA46">
        <v>53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Y46*Source!I84</f>
        <v>9.1036799999999987E-2</v>
      </c>
      <c r="CY46">
        <f>AB46</f>
        <v>415.76</v>
      </c>
      <c r="CZ46">
        <f>AF46</f>
        <v>31.26</v>
      </c>
      <c r="DA46">
        <f>AJ46</f>
        <v>13.3</v>
      </c>
      <c r="DB46">
        <f>ROUND((ROUND(AT46*CZ46,2)*1.2),6)</f>
        <v>43.512</v>
      </c>
      <c r="DC46">
        <f>ROUND((ROUND(AT46*AG46,2)*1.2),6)</f>
        <v>18.792000000000002</v>
      </c>
    </row>
    <row r="47" spans="1:107" x14ac:dyDescent="0.4">
      <c r="A47">
        <f>ROW(Source!A84)</f>
        <v>84</v>
      </c>
      <c r="B47">
        <v>63957948</v>
      </c>
      <c r="C47">
        <v>63961386</v>
      </c>
      <c r="D47">
        <v>36801792</v>
      </c>
      <c r="E47">
        <v>1</v>
      </c>
      <c r="F47">
        <v>1</v>
      </c>
      <c r="G47">
        <v>1</v>
      </c>
      <c r="H47">
        <v>3</v>
      </c>
      <c r="I47" t="s">
        <v>430</v>
      </c>
      <c r="J47" t="s">
        <v>431</v>
      </c>
      <c r="K47" t="s">
        <v>432</v>
      </c>
      <c r="L47">
        <v>1339</v>
      </c>
      <c r="N47">
        <v>1007</v>
      </c>
      <c r="O47" t="s">
        <v>433</v>
      </c>
      <c r="P47" t="s">
        <v>433</v>
      </c>
      <c r="Q47">
        <v>1</v>
      </c>
      <c r="W47">
        <v>0</v>
      </c>
      <c r="X47">
        <v>-1660354250</v>
      </c>
      <c r="Y47">
        <v>0.35</v>
      </c>
      <c r="AA47">
        <v>25.45</v>
      </c>
      <c r="AB47">
        <v>0</v>
      </c>
      <c r="AC47">
        <v>0</v>
      </c>
      <c r="AD47">
        <v>0</v>
      </c>
      <c r="AE47">
        <v>2.44</v>
      </c>
      <c r="AF47">
        <v>0</v>
      </c>
      <c r="AG47">
        <v>0</v>
      </c>
      <c r="AH47">
        <v>0</v>
      </c>
      <c r="AI47">
        <v>10.43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0.35</v>
      </c>
      <c r="AU47" t="s">
        <v>3</v>
      </c>
      <c r="AV47">
        <v>0</v>
      </c>
      <c r="AW47">
        <v>2</v>
      </c>
      <c r="AX47">
        <v>63961390</v>
      </c>
      <c r="AY47">
        <v>1</v>
      </c>
      <c r="AZ47">
        <v>0</v>
      </c>
      <c r="BA47">
        <v>54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Y47*Source!I84</f>
        <v>2.2889999999999997E-2</v>
      </c>
      <c r="CY47">
        <f>AA47</f>
        <v>25.45</v>
      </c>
      <c r="CZ47">
        <f>AE47</f>
        <v>2.44</v>
      </c>
      <c r="DA47">
        <f>AI47</f>
        <v>10.43</v>
      </c>
      <c r="DB47">
        <f>ROUND(ROUND(AT47*CZ47,2),6)</f>
        <v>0.85</v>
      </c>
      <c r="DC47">
        <f>ROUND(ROUND(AT47*AG47,2),6)</f>
        <v>0</v>
      </c>
    </row>
    <row r="48" spans="1:107" x14ac:dyDescent="0.4">
      <c r="A48">
        <f>ROW(Source!A84)</f>
        <v>84</v>
      </c>
      <c r="B48">
        <v>63957948</v>
      </c>
      <c r="C48">
        <v>63961386</v>
      </c>
      <c r="D48">
        <v>36799072</v>
      </c>
      <c r="E48">
        <v>17</v>
      </c>
      <c r="F48">
        <v>1</v>
      </c>
      <c r="G48">
        <v>1</v>
      </c>
      <c r="H48">
        <v>3</v>
      </c>
      <c r="I48" t="s">
        <v>40</v>
      </c>
      <c r="J48" t="s">
        <v>3</v>
      </c>
      <c r="K48" t="s">
        <v>50</v>
      </c>
      <c r="L48">
        <v>1348</v>
      </c>
      <c r="N48">
        <v>1009</v>
      </c>
      <c r="O48" t="s">
        <v>42</v>
      </c>
      <c r="P48" t="s">
        <v>42</v>
      </c>
      <c r="Q48">
        <v>1000</v>
      </c>
      <c r="W48">
        <v>0</v>
      </c>
      <c r="X48">
        <v>-179832266</v>
      </c>
      <c r="Y48">
        <v>8.1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7.21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3</v>
      </c>
      <c r="AT48">
        <v>8.1</v>
      </c>
      <c r="AU48" t="s">
        <v>3</v>
      </c>
      <c r="AV48">
        <v>0</v>
      </c>
      <c r="AW48">
        <v>2</v>
      </c>
      <c r="AX48">
        <v>63961391</v>
      </c>
      <c r="AY48">
        <v>1</v>
      </c>
      <c r="AZ48">
        <v>0</v>
      </c>
      <c r="BA48">
        <v>55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Y48*Source!I84</f>
        <v>0.52973999999999999</v>
      </c>
      <c r="CY48">
        <f>AA48</f>
        <v>0</v>
      </c>
      <c r="CZ48">
        <f>AE48</f>
        <v>0</v>
      </c>
      <c r="DA48">
        <f>AI48</f>
        <v>7.21</v>
      </c>
      <c r="DB48">
        <f>ROUND(ROUND(AT48*CZ48,2),6)</f>
        <v>0</v>
      </c>
      <c r="DC48">
        <f>ROUND(ROUND(AT48*AG48,2),6)</f>
        <v>0</v>
      </c>
    </row>
    <row r="49" spans="1:107" x14ac:dyDescent="0.4">
      <c r="A49">
        <f>ROW(Source!A84)</f>
        <v>84</v>
      </c>
      <c r="B49">
        <v>63957948</v>
      </c>
      <c r="C49">
        <v>63961386</v>
      </c>
      <c r="D49">
        <v>36807381</v>
      </c>
      <c r="E49">
        <v>1</v>
      </c>
      <c r="F49">
        <v>1</v>
      </c>
      <c r="G49">
        <v>1</v>
      </c>
      <c r="H49">
        <v>3</v>
      </c>
      <c r="I49" t="s">
        <v>434</v>
      </c>
      <c r="J49" t="s">
        <v>435</v>
      </c>
      <c r="K49" t="s">
        <v>436</v>
      </c>
      <c r="L49">
        <v>1339</v>
      </c>
      <c r="N49">
        <v>1007</v>
      </c>
      <c r="O49" t="s">
        <v>433</v>
      </c>
      <c r="P49" t="s">
        <v>433</v>
      </c>
      <c r="Q49">
        <v>1</v>
      </c>
      <c r="W49">
        <v>0</v>
      </c>
      <c r="X49">
        <v>-1001479081</v>
      </c>
      <c r="Y49">
        <v>4.4000000000000004</v>
      </c>
      <c r="AA49">
        <v>3102.28</v>
      </c>
      <c r="AB49">
        <v>0</v>
      </c>
      <c r="AC49">
        <v>0</v>
      </c>
      <c r="AD49">
        <v>0</v>
      </c>
      <c r="AE49">
        <v>517.91</v>
      </c>
      <c r="AF49">
        <v>0</v>
      </c>
      <c r="AG49">
        <v>0</v>
      </c>
      <c r="AH49">
        <v>0</v>
      </c>
      <c r="AI49">
        <v>5.99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4.4000000000000004</v>
      </c>
      <c r="AU49" t="s">
        <v>3</v>
      </c>
      <c r="AV49">
        <v>0</v>
      </c>
      <c r="AW49">
        <v>2</v>
      </c>
      <c r="AX49">
        <v>63961392</v>
      </c>
      <c r="AY49">
        <v>1</v>
      </c>
      <c r="AZ49">
        <v>0</v>
      </c>
      <c r="BA49">
        <v>56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Y49*Source!I84</f>
        <v>0.28776000000000002</v>
      </c>
      <c r="CY49">
        <f>AA49</f>
        <v>3102.28</v>
      </c>
      <c r="CZ49">
        <f>AE49</f>
        <v>517.91</v>
      </c>
      <c r="DA49">
        <f>AI49</f>
        <v>5.99</v>
      </c>
      <c r="DB49">
        <f>ROUND(ROUND(AT49*CZ49,2),6)</f>
        <v>2278.8000000000002</v>
      </c>
      <c r="DC49">
        <f>ROUND(ROUND(AT49*AG49,2),6)</f>
        <v>0</v>
      </c>
    </row>
    <row r="50" spans="1:107" x14ac:dyDescent="0.4">
      <c r="A50">
        <f>ROW(Source!A86)</f>
        <v>86</v>
      </c>
      <c r="B50">
        <v>63957948</v>
      </c>
      <c r="C50">
        <v>63959469</v>
      </c>
      <c r="D50">
        <v>37066739</v>
      </c>
      <c r="E50">
        <v>1</v>
      </c>
      <c r="F50">
        <v>1</v>
      </c>
      <c r="G50">
        <v>1</v>
      </c>
      <c r="H50">
        <v>1</v>
      </c>
      <c r="I50" t="s">
        <v>403</v>
      </c>
      <c r="J50" t="s">
        <v>3</v>
      </c>
      <c r="K50" t="s">
        <v>404</v>
      </c>
      <c r="L50">
        <v>1191</v>
      </c>
      <c r="N50">
        <v>1013</v>
      </c>
      <c r="O50" t="s">
        <v>391</v>
      </c>
      <c r="P50" t="s">
        <v>391</v>
      </c>
      <c r="Q50">
        <v>1</v>
      </c>
      <c r="W50">
        <v>0</v>
      </c>
      <c r="X50">
        <v>-608433632</v>
      </c>
      <c r="Y50">
        <v>42.996000000000002</v>
      </c>
      <c r="AA50">
        <v>0</v>
      </c>
      <c r="AB50">
        <v>0</v>
      </c>
      <c r="AC50">
        <v>0</v>
      </c>
      <c r="AD50">
        <v>8.4600000000000009</v>
      </c>
      <c r="AE50">
        <v>0</v>
      </c>
      <c r="AF50">
        <v>0</v>
      </c>
      <c r="AG50">
        <v>0</v>
      </c>
      <c r="AH50">
        <v>8.4600000000000009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35.83</v>
      </c>
      <c r="AU50" t="s">
        <v>18</v>
      </c>
      <c r="AV50">
        <v>1</v>
      </c>
      <c r="AW50">
        <v>2</v>
      </c>
      <c r="AX50">
        <v>63959475</v>
      </c>
      <c r="AY50">
        <v>1</v>
      </c>
      <c r="AZ50">
        <v>0</v>
      </c>
      <c r="BA50">
        <v>57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Y50*Source!I86</f>
        <v>36.202632000000001</v>
      </c>
      <c r="CY50">
        <f>AD50</f>
        <v>8.4600000000000009</v>
      </c>
      <c r="CZ50">
        <f>AH50</f>
        <v>8.4600000000000009</v>
      </c>
      <c r="DA50">
        <f>AL50</f>
        <v>1</v>
      </c>
      <c r="DB50">
        <f>ROUND((ROUND(AT50*CZ50,2)*1.2),6)</f>
        <v>363.74400000000003</v>
      </c>
      <c r="DC50">
        <f>ROUND((ROUND(AT50*AG50,2)*1.2),6)</f>
        <v>0</v>
      </c>
    </row>
    <row r="51" spans="1:107" x14ac:dyDescent="0.4">
      <c r="A51">
        <f>ROW(Source!A86)</f>
        <v>86</v>
      </c>
      <c r="B51">
        <v>63957948</v>
      </c>
      <c r="C51">
        <v>63959469</v>
      </c>
      <c r="D51">
        <v>37064876</v>
      </c>
      <c r="E51">
        <v>1</v>
      </c>
      <c r="F51">
        <v>1</v>
      </c>
      <c r="G51">
        <v>1</v>
      </c>
      <c r="H51">
        <v>1</v>
      </c>
      <c r="I51" t="s">
        <v>393</v>
      </c>
      <c r="J51" t="s">
        <v>3</v>
      </c>
      <c r="K51" t="s">
        <v>394</v>
      </c>
      <c r="L51">
        <v>1191</v>
      </c>
      <c r="N51">
        <v>1013</v>
      </c>
      <c r="O51" t="s">
        <v>391</v>
      </c>
      <c r="P51" t="s">
        <v>391</v>
      </c>
      <c r="Q51">
        <v>1</v>
      </c>
      <c r="W51">
        <v>0</v>
      </c>
      <c r="X51">
        <v>-1417349443</v>
      </c>
      <c r="Y51">
        <v>0.94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0.94</v>
      </c>
      <c r="AU51" t="s">
        <v>3</v>
      </c>
      <c r="AV51">
        <v>2</v>
      </c>
      <c r="AW51">
        <v>2</v>
      </c>
      <c r="AX51">
        <v>63959476</v>
      </c>
      <c r="AY51">
        <v>1</v>
      </c>
      <c r="AZ51">
        <v>2048</v>
      </c>
      <c r="BA51">
        <v>58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Y51*Source!I86</f>
        <v>0.79147999999999996</v>
      </c>
      <c r="CY51">
        <f>AD51</f>
        <v>0</v>
      </c>
      <c r="CZ51">
        <f>AH51</f>
        <v>0</v>
      </c>
      <c r="DA51">
        <f>AL51</f>
        <v>1</v>
      </c>
      <c r="DB51">
        <f>ROUND(ROUND(AT51*CZ51,2),6)</f>
        <v>0</v>
      </c>
      <c r="DC51">
        <f>ROUND(ROUND(AT51*AG51,2),6)</f>
        <v>0</v>
      </c>
    </row>
    <row r="52" spans="1:107" x14ac:dyDescent="0.4">
      <c r="A52">
        <f>ROW(Source!A86)</f>
        <v>86</v>
      </c>
      <c r="B52">
        <v>63957948</v>
      </c>
      <c r="C52">
        <v>63959469</v>
      </c>
      <c r="D52">
        <v>36882383</v>
      </c>
      <c r="E52">
        <v>1</v>
      </c>
      <c r="F52">
        <v>1</v>
      </c>
      <c r="G52">
        <v>1</v>
      </c>
      <c r="H52">
        <v>2</v>
      </c>
      <c r="I52" t="s">
        <v>437</v>
      </c>
      <c r="J52" t="s">
        <v>438</v>
      </c>
      <c r="K52" t="s">
        <v>439</v>
      </c>
      <c r="L52">
        <v>1368</v>
      </c>
      <c r="N52">
        <v>1011</v>
      </c>
      <c r="O52" t="s">
        <v>398</v>
      </c>
      <c r="P52" t="s">
        <v>398</v>
      </c>
      <c r="Q52">
        <v>1</v>
      </c>
      <c r="W52">
        <v>0</v>
      </c>
      <c r="X52">
        <v>1225731627</v>
      </c>
      <c r="Y52">
        <v>2.4E-2</v>
      </c>
      <c r="AA52">
        <v>0</v>
      </c>
      <c r="AB52">
        <v>625.42999999999995</v>
      </c>
      <c r="AC52">
        <v>279.06</v>
      </c>
      <c r="AD52">
        <v>0</v>
      </c>
      <c r="AE52">
        <v>0</v>
      </c>
      <c r="AF52">
        <v>89.99</v>
      </c>
      <c r="AG52">
        <v>10.06</v>
      </c>
      <c r="AH52">
        <v>0</v>
      </c>
      <c r="AI52">
        <v>1</v>
      </c>
      <c r="AJ52">
        <v>6.95</v>
      </c>
      <c r="AK52">
        <v>27.74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0.02</v>
      </c>
      <c r="AU52" t="s">
        <v>18</v>
      </c>
      <c r="AV52">
        <v>0</v>
      </c>
      <c r="AW52">
        <v>2</v>
      </c>
      <c r="AX52">
        <v>63959477</v>
      </c>
      <c r="AY52">
        <v>1</v>
      </c>
      <c r="AZ52">
        <v>0</v>
      </c>
      <c r="BA52">
        <v>59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Y52*Source!I86</f>
        <v>2.0208E-2</v>
      </c>
      <c r="CY52">
        <f>AB52</f>
        <v>625.42999999999995</v>
      </c>
      <c r="CZ52">
        <f>AF52</f>
        <v>89.99</v>
      </c>
      <c r="DA52">
        <f>AJ52</f>
        <v>6.95</v>
      </c>
      <c r="DB52">
        <f>ROUND((ROUND(AT52*CZ52,2)*1.2),6)</f>
        <v>2.16</v>
      </c>
      <c r="DC52">
        <f>ROUND((ROUND(AT52*AG52,2)*1.2),6)</f>
        <v>0.24</v>
      </c>
    </row>
    <row r="53" spans="1:107" x14ac:dyDescent="0.4">
      <c r="A53">
        <f>ROW(Source!A86)</f>
        <v>86</v>
      </c>
      <c r="B53">
        <v>63957948</v>
      </c>
      <c r="C53">
        <v>63959469</v>
      </c>
      <c r="D53">
        <v>36882452</v>
      </c>
      <c r="E53">
        <v>1</v>
      </c>
      <c r="F53">
        <v>1</v>
      </c>
      <c r="G53">
        <v>1</v>
      </c>
      <c r="H53">
        <v>2</v>
      </c>
      <c r="I53" t="s">
        <v>395</v>
      </c>
      <c r="J53" t="s">
        <v>396</v>
      </c>
      <c r="K53" t="s">
        <v>397</v>
      </c>
      <c r="L53">
        <v>1368</v>
      </c>
      <c r="N53">
        <v>1011</v>
      </c>
      <c r="O53" t="s">
        <v>398</v>
      </c>
      <c r="P53" t="s">
        <v>398</v>
      </c>
      <c r="Q53">
        <v>1</v>
      </c>
      <c r="W53">
        <v>0</v>
      </c>
      <c r="X53">
        <v>1188625873</v>
      </c>
      <c r="Y53">
        <v>0.252</v>
      </c>
      <c r="AA53">
        <v>0</v>
      </c>
      <c r="AB53">
        <v>415.76</v>
      </c>
      <c r="AC53">
        <v>374.49</v>
      </c>
      <c r="AD53">
        <v>0</v>
      </c>
      <c r="AE53">
        <v>0</v>
      </c>
      <c r="AF53">
        <v>31.26</v>
      </c>
      <c r="AG53">
        <v>13.5</v>
      </c>
      <c r="AH53">
        <v>0</v>
      </c>
      <c r="AI53">
        <v>1</v>
      </c>
      <c r="AJ53">
        <v>13.3</v>
      </c>
      <c r="AK53">
        <v>27.74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3</v>
      </c>
      <c r="AT53">
        <v>0.21</v>
      </c>
      <c r="AU53" t="s">
        <v>18</v>
      </c>
      <c r="AV53">
        <v>0</v>
      </c>
      <c r="AW53">
        <v>2</v>
      </c>
      <c r="AX53">
        <v>63959478</v>
      </c>
      <c r="AY53">
        <v>1</v>
      </c>
      <c r="AZ53">
        <v>0</v>
      </c>
      <c r="BA53">
        <v>60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Y53*Source!I86</f>
        <v>0.21218399999999998</v>
      </c>
      <c r="CY53">
        <f>AB53</f>
        <v>415.76</v>
      </c>
      <c r="CZ53">
        <f>AF53</f>
        <v>31.26</v>
      </c>
      <c r="DA53">
        <f>AJ53</f>
        <v>13.3</v>
      </c>
      <c r="DB53">
        <f>ROUND((ROUND(AT53*CZ53,2)*1.2),6)</f>
        <v>7.8719999999999999</v>
      </c>
      <c r="DC53">
        <f>ROUND((ROUND(AT53*AG53,2)*1.2),6)</f>
        <v>3.4079999999999999</v>
      </c>
    </row>
    <row r="54" spans="1:107" x14ac:dyDescent="0.4">
      <c r="A54">
        <f>ROW(Source!A86)</f>
        <v>86</v>
      </c>
      <c r="B54">
        <v>63957948</v>
      </c>
      <c r="C54">
        <v>63959469</v>
      </c>
      <c r="D54">
        <v>36882621</v>
      </c>
      <c r="E54">
        <v>1</v>
      </c>
      <c r="F54">
        <v>1</v>
      </c>
      <c r="G54">
        <v>1</v>
      </c>
      <c r="H54">
        <v>2</v>
      </c>
      <c r="I54" t="s">
        <v>440</v>
      </c>
      <c r="J54" t="s">
        <v>441</v>
      </c>
      <c r="K54" t="s">
        <v>442</v>
      </c>
      <c r="L54">
        <v>1368</v>
      </c>
      <c r="N54">
        <v>1011</v>
      </c>
      <c r="O54" t="s">
        <v>398</v>
      </c>
      <c r="P54" t="s">
        <v>398</v>
      </c>
      <c r="Q54">
        <v>1</v>
      </c>
      <c r="W54">
        <v>0</v>
      </c>
      <c r="X54">
        <v>983187852</v>
      </c>
      <c r="Y54">
        <v>0.85199999999999998</v>
      </c>
      <c r="AA54">
        <v>0</v>
      </c>
      <c r="AB54">
        <v>281.25</v>
      </c>
      <c r="AC54">
        <v>279.06</v>
      </c>
      <c r="AD54">
        <v>0</v>
      </c>
      <c r="AE54">
        <v>0</v>
      </c>
      <c r="AF54">
        <v>12.39</v>
      </c>
      <c r="AG54">
        <v>10.06</v>
      </c>
      <c r="AH54">
        <v>0</v>
      </c>
      <c r="AI54">
        <v>1</v>
      </c>
      <c r="AJ54">
        <v>22.7</v>
      </c>
      <c r="AK54">
        <v>27.74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</v>
      </c>
      <c r="AT54">
        <v>0.71</v>
      </c>
      <c r="AU54" t="s">
        <v>18</v>
      </c>
      <c r="AV54">
        <v>0</v>
      </c>
      <c r="AW54">
        <v>2</v>
      </c>
      <c r="AX54">
        <v>63959479</v>
      </c>
      <c r="AY54">
        <v>1</v>
      </c>
      <c r="AZ54">
        <v>0</v>
      </c>
      <c r="BA54">
        <v>61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Y54*Source!I86</f>
        <v>0.71738399999999991</v>
      </c>
      <c r="CY54">
        <f>AB54</f>
        <v>281.25</v>
      </c>
      <c r="CZ54">
        <f>AF54</f>
        <v>12.39</v>
      </c>
      <c r="DA54">
        <f>AJ54</f>
        <v>22.7</v>
      </c>
      <c r="DB54">
        <f>ROUND((ROUND(AT54*CZ54,2)*1.2),6)</f>
        <v>10.56</v>
      </c>
      <c r="DC54">
        <f>ROUND((ROUND(AT54*AG54,2)*1.2),6)</f>
        <v>8.5679999999999996</v>
      </c>
    </row>
    <row r="55" spans="1:107" x14ac:dyDescent="0.4">
      <c r="A55">
        <f>ROW(Source!A86)</f>
        <v>86</v>
      </c>
      <c r="B55">
        <v>63957948</v>
      </c>
      <c r="C55">
        <v>63959469</v>
      </c>
      <c r="D55">
        <v>36801792</v>
      </c>
      <c r="E55">
        <v>1</v>
      </c>
      <c r="F55">
        <v>1</v>
      </c>
      <c r="G55">
        <v>1</v>
      </c>
      <c r="H55">
        <v>3</v>
      </c>
      <c r="I55" t="s">
        <v>430</v>
      </c>
      <c r="J55" t="s">
        <v>431</v>
      </c>
      <c r="K55" t="s">
        <v>432</v>
      </c>
      <c r="L55">
        <v>1339</v>
      </c>
      <c r="N55">
        <v>1007</v>
      </c>
      <c r="O55" t="s">
        <v>433</v>
      </c>
      <c r="P55" t="s">
        <v>433</v>
      </c>
      <c r="Q55">
        <v>1</v>
      </c>
      <c r="W55">
        <v>0</v>
      </c>
      <c r="X55">
        <v>-1660354250</v>
      </c>
      <c r="Y55">
        <v>0.51300000000000001</v>
      </c>
      <c r="AA55">
        <v>25.45</v>
      </c>
      <c r="AB55">
        <v>0</v>
      </c>
      <c r="AC55">
        <v>0</v>
      </c>
      <c r="AD55">
        <v>0</v>
      </c>
      <c r="AE55">
        <v>2.44</v>
      </c>
      <c r="AF55">
        <v>0</v>
      </c>
      <c r="AG55">
        <v>0</v>
      </c>
      <c r="AH55">
        <v>0</v>
      </c>
      <c r="AI55">
        <v>10.43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0.51300000000000001</v>
      </c>
      <c r="AU55" t="s">
        <v>3</v>
      </c>
      <c r="AV55">
        <v>0</v>
      </c>
      <c r="AW55">
        <v>2</v>
      </c>
      <c r="AX55">
        <v>63959480</v>
      </c>
      <c r="AY55">
        <v>1</v>
      </c>
      <c r="AZ55">
        <v>0</v>
      </c>
      <c r="BA55">
        <v>62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Y55*Source!I86</f>
        <v>0.431946</v>
      </c>
      <c r="CY55">
        <f>AA55</f>
        <v>25.45</v>
      </c>
      <c r="CZ55">
        <f>AE55</f>
        <v>2.44</v>
      </c>
      <c r="DA55">
        <f>AI55</f>
        <v>10.43</v>
      </c>
      <c r="DB55">
        <f>ROUND(ROUND(AT55*CZ55,2),6)</f>
        <v>1.25</v>
      </c>
      <c r="DC55">
        <f>ROUND(ROUND(AT55*AG55,2),6)</f>
        <v>0</v>
      </c>
    </row>
    <row r="56" spans="1:107" x14ac:dyDescent="0.4">
      <c r="A56">
        <f>ROW(Source!A86)</f>
        <v>86</v>
      </c>
      <c r="B56">
        <v>63957948</v>
      </c>
      <c r="C56">
        <v>63959469</v>
      </c>
      <c r="D56">
        <v>61978480</v>
      </c>
      <c r="E56">
        <v>1</v>
      </c>
      <c r="F56">
        <v>1</v>
      </c>
      <c r="G56">
        <v>1</v>
      </c>
      <c r="H56">
        <v>3</v>
      </c>
      <c r="I56" t="s">
        <v>193</v>
      </c>
      <c r="J56" t="s">
        <v>195</v>
      </c>
      <c r="K56" t="s">
        <v>194</v>
      </c>
      <c r="L56">
        <v>1348</v>
      </c>
      <c r="N56">
        <v>1009</v>
      </c>
      <c r="O56" t="s">
        <v>42</v>
      </c>
      <c r="P56" t="s">
        <v>42</v>
      </c>
      <c r="Q56">
        <v>1000</v>
      </c>
      <c r="W56">
        <v>0</v>
      </c>
      <c r="X56">
        <v>-1567131902</v>
      </c>
      <c r="Y56">
        <v>0.03</v>
      </c>
      <c r="AA56">
        <v>105150.93</v>
      </c>
      <c r="AB56">
        <v>0</v>
      </c>
      <c r="AC56">
        <v>0</v>
      </c>
      <c r="AD56">
        <v>0</v>
      </c>
      <c r="AE56">
        <v>22516.26</v>
      </c>
      <c r="AF56">
        <v>0</v>
      </c>
      <c r="AG56">
        <v>0</v>
      </c>
      <c r="AH56">
        <v>0</v>
      </c>
      <c r="AI56">
        <v>4.67</v>
      </c>
      <c r="AJ56">
        <v>1</v>
      </c>
      <c r="AK56">
        <v>1</v>
      </c>
      <c r="AL56">
        <v>1</v>
      </c>
      <c r="AN56">
        <v>1</v>
      </c>
      <c r="AO56">
        <v>0</v>
      </c>
      <c r="AP56">
        <v>0</v>
      </c>
      <c r="AQ56">
        <v>0</v>
      </c>
      <c r="AR56">
        <v>0</v>
      </c>
      <c r="AS56" t="s">
        <v>3</v>
      </c>
      <c r="AT56">
        <v>0.03</v>
      </c>
      <c r="AU56" t="s">
        <v>3</v>
      </c>
      <c r="AV56">
        <v>0</v>
      </c>
      <c r="AW56">
        <v>1</v>
      </c>
      <c r="AX56">
        <v>-1</v>
      </c>
      <c r="AY56">
        <v>0</v>
      </c>
      <c r="AZ56">
        <v>0</v>
      </c>
      <c r="BA56" t="s">
        <v>3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Y56*Source!I86</f>
        <v>2.5259999999999998E-2</v>
      </c>
      <c r="CY56">
        <f>AA56</f>
        <v>105150.93</v>
      </c>
      <c r="CZ56">
        <f>AE56</f>
        <v>22516.26</v>
      </c>
      <c r="DA56">
        <f>AI56</f>
        <v>4.67</v>
      </c>
      <c r="DB56">
        <f>ROUND(ROUND(AT56*CZ56,2),6)</f>
        <v>675.49</v>
      </c>
      <c r="DC56">
        <f>ROUND(ROUND(AT56*AG56,2),6)</f>
        <v>0</v>
      </c>
    </row>
    <row r="57" spans="1:107" x14ac:dyDescent="0.4">
      <c r="A57">
        <f>ROW(Source!A86)</f>
        <v>86</v>
      </c>
      <c r="B57">
        <v>63957948</v>
      </c>
      <c r="C57">
        <v>63959469</v>
      </c>
      <c r="D57">
        <v>36839253</v>
      </c>
      <c r="E57">
        <v>1</v>
      </c>
      <c r="F57">
        <v>1</v>
      </c>
      <c r="G57">
        <v>1</v>
      </c>
      <c r="H57">
        <v>3</v>
      </c>
      <c r="I57" t="s">
        <v>189</v>
      </c>
      <c r="J57" t="s">
        <v>191</v>
      </c>
      <c r="K57" t="s">
        <v>190</v>
      </c>
      <c r="L57">
        <v>1348</v>
      </c>
      <c r="N57">
        <v>1009</v>
      </c>
      <c r="O57" t="s">
        <v>42</v>
      </c>
      <c r="P57" t="s">
        <v>42</v>
      </c>
      <c r="Q57">
        <v>1000</v>
      </c>
      <c r="W57">
        <v>0</v>
      </c>
      <c r="X57">
        <v>617490891</v>
      </c>
      <c r="Y57">
        <v>0.85499999999999998</v>
      </c>
      <c r="AA57">
        <v>26868.48</v>
      </c>
      <c r="AB57">
        <v>0</v>
      </c>
      <c r="AC57">
        <v>0</v>
      </c>
      <c r="AD57">
        <v>0</v>
      </c>
      <c r="AE57">
        <v>7879.32</v>
      </c>
      <c r="AF57">
        <v>0</v>
      </c>
      <c r="AG57">
        <v>0</v>
      </c>
      <c r="AH57">
        <v>0</v>
      </c>
      <c r="AI57">
        <v>3.41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0</v>
      </c>
      <c r="AQ57">
        <v>0</v>
      </c>
      <c r="AR57">
        <v>0</v>
      </c>
      <c r="AS57" t="s">
        <v>3</v>
      </c>
      <c r="AT57">
        <v>0.85499999999999998</v>
      </c>
      <c r="AU57" t="s">
        <v>3</v>
      </c>
      <c r="AV57">
        <v>0</v>
      </c>
      <c r="AW57">
        <v>1</v>
      </c>
      <c r="AX57">
        <v>-1</v>
      </c>
      <c r="AY57">
        <v>0</v>
      </c>
      <c r="AZ57">
        <v>0</v>
      </c>
      <c r="BA57" t="s">
        <v>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Y57*Source!I86</f>
        <v>0.71990999999999994</v>
      </c>
      <c r="CY57">
        <f>AA57</f>
        <v>26868.48</v>
      </c>
      <c r="CZ57">
        <f>AE57</f>
        <v>7879.32</v>
      </c>
      <c r="DA57">
        <f>AI57</f>
        <v>3.41</v>
      </c>
      <c r="DB57">
        <f>ROUND(ROUND(AT57*CZ57,2),6)</f>
        <v>6736.82</v>
      </c>
      <c r="DC57">
        <f>ROUND(ROUND(AT57*AG57,2),6)</f>
        <v>0</v>
      </c>
    </row>
    <row r="58" spans="1:107" x14ac:dyDescent="0.4">
      <c r="A58">
        <f>ROW(Source!A89)</f>
        <v>89</v>
      </c>
      <c r="B58">
        <v>63957948</v>
      </c>
      <c r="C58">
        <v>63959447</v>
      </c>
      <c r="D58">
        <v>37064928</v>
      </c>
      <c r="E58">
        <v>1</v>
      </c>
      <c r="F58">
        <v>1</v>
      </c>
      <c r="G58">
        <v>1</v>
      </c>
      <c r="H58">
        <v>1</v>
      </c>
      <c r="I58" t="s">
        <v>443</v>
      </c>
      <c r="J58" t="s">
        <v>3</v>
      </c>
      <c r="K58" t="s">
        <v>444</v>
      </c>
      <c r="L58">
        <v>1191</v>
      </c>
      <c r="N58">
        <v>1013</v>
      </c>
      <c r="O58" t="s">
        <v>391</v>
      </c>
      <c r="P58" t="s">
        <v>391</v>
      </c>
      <c r="Q58">
        <v>1</v>
      </c>
      <c r="W58">
        <v>0</v>
      </c>
      <c r="X58">
        <v>145020957</v>
      </c>
      <c r="Y58">
        <v>64.790999999999997</v>
      </c>
      <c r="AA58">
        <v>0</v>
      </c>
      <c r="AB58">
        <v>0</v>
      </c>
      <c r="AC58">
        <v>0</v>
      </c>
      <c r="AD58">
        <v>9.07</v>
      </c>
      <c r="AE58">
        <v>0</v>
      </c>
      <c r="AF58">
        <v>0</v>
      </c>
      <c r="AG58">
        <v>0</v>
      </c>
      <c r="AH58">
        <v>9.07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3</v>
      </c>
      <c r="AT58">
        <v>46.95</v>
      </c>
      <c r="AU58" t="s">
        <v>70</v>
      </c>
      <c r="AV58">
        <v>1</v>
      </c>
      <c r="AW58">
        <v>2</v>
      </c>
      <c r="AX58">
        <v>63959448</v>
      </c>
      <c r="AY58">
        <v>1</v>
      </c>
      <c r="AZ58">
        <v>0</v>
      </c>
      <c r="BA58">
        <v>65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Y58*Source!I89</f>
        <v>54.554021999999996</v>
      </c>
      <c r="CY58">
        <f>AD58</f>
        <v>9.07</v>
      </c>
      <c r="CZ58">
        <f>AH58</f>
        <v>9.07</v>
      </c>
      <c r="DA58">
        <f>AL58</f>
        <v>1</v>
      </c>
      <c r="DB58">
        <f>ROUND(((ROUND(AT58*CZ58,2)*1.15)*1.2),6)</f>
        <v>587.65920000000006</v>
      </c>
      <c r="DC58">
        <f>ROUND(((ROUND(AT58*AG58,2)*1.15)*1.2),6)</f>
        <v>0</v>
      </c>
    </row>
    <row r="59" spans="1:107" x14ac:dyDescent="0.4">
      <c r="A59">
        <f>ROW(Source!A89)</f>
        <v>89</v>
      </c>
      <c r="B59">
        <v>63957948</v>
      </c>
      <c r="C59">
        <v>63959447</v>
      </c>
      <c r="D59">
        <v>37064876</v>
      </c>
      <c r="E59">
        <v>1</v>
      </c>
      <c r="F59">
        <v>1</v>
      </c>
      <c r="G59">
        <v>1</v>
      </c>
      <c r="H59">
        <v>1</v>
      </c>
      <c r="I59" t="s">
        <v>393</v>
      </c>
      <c r="J59" t="s">
        <v>3</v>
      </c>
      <c r="K59" t="s">
        <v>394</v>
      </c>
      <c r="L59">
        <v>1191</v>
      </c>
      <c r="N59">
        <v>1013</v>
      </c>
      <c r="O59" t="s">
        <v>391</v>
      </c>
      <c r="P59" t="s">
        <v>391</v>
      </c>
      <c r="Q59">
        <v>1</v>
      </c>
      <c r="W59">
        <v>0</v>
      </c>
      <c r="X59">
        <v>-1417349443</v>
      </c>
      <c r="Y59">
        <v>0.02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0.02</v>
      </c>
      <c r="AU59" t="s">
        <v>3</v>
      </c>
      <c r="AV59">
        <v>2</v>
      </c>
      <c r="AW59">
        <v>2</v>
      </c>
      <c r="AX59">
        <v>63959449</v>
      </c>
      <c r="AY59">
        <v>1</v>
      </c>
      <c r="AZ59">
        <v>2048</v>
      </c>
      <c r="BA59">
        <v>66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Y59*Source!I89</f>
        <v>1.6840000000000001E-2</v>
      </c>
      <c r="CY59">
        <f>AD59</f>
        <v>0</v>
      </c>
      <c r="CZ59">
        <f>AH59</f>
        <v>0</v>
      </c>
      <c r="DA59">
        <f>AL59</f>
        <v>1</v>
      </c>
      <c r="DB59">
        <f>ROUND(ROUND(AT59*CZ59,2),6)</f>
        <v>0</v>
      </c>
      <c r="DC59">
        <f>ROUND(ROUND(AT59*AG59,2),6)</f>
        <v>0</v>
      </c>
    </row>
    <row r="60" spans="1:107" x14ac:dyDescent="0.4">
      <c r="A60">
        <f>ROW(Source!A89)</f>
        <v>89</v>
      </c>
      <c r="B60">
        <v>63957948</v>
      </c>
      <c r="C60">
        <v>63959447</v>
      </c>
      <c r="D60">
        <v>36882452</v>
      </c>
      <c r="E60">
        <v>1</v>
      </c>
      <c r="F60">
        <v>1</v>
      </c>
      <c r="G60">
        <v>1</v>
      </c>
      <c r="H60">
        <v>2</v>
      </c>
      <c r="I60" t="s">
        <v>395</v>
      </c>
      <c r="J60" t="s">
        <v>396</v>
      </c>
      <c r="K60" t="s">
        <v>397</v>
      </c>
      <c r="L60">
        <v>1368</v>
      </c>
      <c r="N60">
        <v>1011</v>
      </c>
      <c r="O60" t="s">
        <v>398</v>
      </c>
      <c r="P60" t="s">
        <v>398</v>
      </c>
      <c r="Q60">
        <v>1</v>
      </c>
      <c r="W60">
        <v>0</v>
      </c>
      <c r="X60">
        <v>1188625873</v>
      </c>
      <c r="Y60">
        <v>1.4999999999999999E-2</v>
      </c>
      <c r="AA60">
        <v>0</v>
      </c>
      <c r="AB60">
        <v>415.76</v>
      </c>
      <c r="AC60">
        <v>374.49</v>
      </c>
      <c r="AD60">
        <v>0</v>
      </c>
      <c r="AE60">
        <v>0</v>
      </c>
      <c r="AF60">
        <v>31.26</v>
      </c>
      <c r="AG60">
        <v>13.5</v>
      </c>
      <c r="AH60">
        <v>0</v>
      </c>
      <c r="AI60">
        <v>1</v>
      </c>
      <c r="AJ60">
        <v>13.3</v>
      </c>
      <c r="AK60">
        <v>27.74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S60" t="s">
        <v>3</v>
      </c>
      <c r="AT60">
        <v>0.01</v>
      </c>
      <c r="AU60" t="s">
        <v>69</v>
      </c>
      <c r="AV60">
        <v>0</v>
      </c>
      <c r="AW60">
        <v>2</v>
      </c>
      <c r="AX60">
        <v>63959450</v>
      </c>
      <c r="AY60">
        <v>1</v>
      </c>
      <c r="AZ60">
        <v>0</v>
      </c>
      <c r="BA60">
        <v>67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Y60*Source!I89</f>
        <v>1.2629999999999999E-2</v>
      </c>
      <c r="CY60">
        <f>AB60</f>
        <v>415.76</v>
      </c>
      <c r="CZ60">
        <f>AF60</f>
        <v>31.26</v>
      </c>
      <c r="DA60">
        <f>AJ60</f>
        <v>13.3</v>
      </c>
      <c r="DB60">
        <f>ROUND(((ROUND(AT60*CZ60,2)*1.25)*1.2),6)</f>
        <v>0.46500000000000002</v>
      </c>
      <c r="DC60">
        <f>ROUND(((ROUND(AT60*AG60,2)*1.25)*1.2),6)</f>
        <v>0.21</v>
      </c>
    </row>
    <row r="61" spans="1:107" x14ac:dyDescent="0.4">
      <c r="A61">
        <f>ROW(Source!A89)</f>
        <v>89</v>
      </c>
      <c r="B61">
        <v>63957948</v>
      </c>
      <c r="C61">
        <v>63959447</v>
      </c>
      <c r="D61">
        <v>36883554</v>
      </c>
      <c r="E61">
        <v>1</v>
      </c>
      <c r="F61">
        <v>1</v>
      </c>
      <c r="G61">
        <v>1</v>
      </c>
      <c r="H61">
        <v>2</v>
      </c>
      <c r="I61" t="s">
        <v>405</v>
      </c>
      <c r="J61" t="s">
        <v>406</v>
      </c>
      <c r="K61" t="s">
        <v>407</v>
      </c>
      <c r="L61">
        <v>1368</v>
      </c>
      <c r="N61">
        <v>1011</v>
      </c>
      <c r="O61" t="s">
        <v>398</v>
      </c>
      <c r="P61" t="s">
        <v>398</v>
      </c>
      <c r="Q61">
        <v>1</v>
      </c>
      <c r="W61">
        <v>0</v>
      </c>
      <c r="X61">
        <v>1372534845</v>
      </c>
      <c r="Y61">
        <v>1.4999999999999999E-2</v>
      </c>
      <c r="AA61">
        <v>0</v>
      </c>
      <c r="AB61">
        <v>749.09</v>
      </c>
      <c r="AC61">
        <v>321.77999999999997</v>
      </c>
      <c r="AD61">
        <v>0</v>
      </c>
      <c r="AE61">
        <v>0</v>
      </c>
      <c r="AF61">
        <v>65.709999999999994</v>
      </c>
      <c r="AG61">
        <v>11.6</v>
      </c>
      <c r="AH61">
        <v>0</v>
      </c>
      <c r="AI61">
        <v>1</v>
      </c>
      <c r="AJ61">
        <v>11.4</v>
      </c>
      <c r="AK61">
        <v>27.74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S61" t="s">
        <v>3</v>
      </c>
      <c r="AT61">
        <v>0.01</v>
      </c>
      <c r="AU61" t="s">
        <v>69</v>
      </c>
      <c r="AV61">
        <v>0</v>
      </c>
      <c r="AW61">
        <v>2</v>
      </c>
      <c r="AX61">
        <v>63959451</v>
      </c>
      <c r="AY61">
        <v>1</v>
      </c>
      <c r="AZ61">
        <v>0</v>
      </c>
      <c r="BA61">
        <v>68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Y61*Source!I89</f>
        <v>1.2629999999999999E-2</v>
      </c>
      <c r="CY61">
        <f>AB61</f>
        <v>749.09</v>
      </c>
      <c r="CZ61">
        <f>AF61</f>
        <v>65.709999999999994</v>
      </c>
      <c r="DA61">
        <f>AJ61</f>
        <v>11.4</v>
      </c>
      <c r="DB61">
        <f>ROUND(((ROUND(AT61*CZ61,2)*1.25)*1.2),6)</f>
        <v>0.99</v>
      </c>
      <c r="DC61">
        <f>ROUND(((ROUND(AT61*AG61,2)*1.25)*1.2),6)</f>
        <v>0.18</v>
      </c>
    </row>
    <row r="62" spans="1:107" x14ac:dyDescent="0.4">
      <c r="A62">
        <f>ROW(Source!A89)</f>
        <v>89</v>
      </c>
      <c r="B62">
        <v>63957948</v>
      </c>
      <c r="C62">
        <v>63959447</v>
      </c>
      <c r="D62">
        <v>36801422</v>
      </c>
      <c r="E62">
        <v>1</v>
      </c>
      <c r="F62">
        <v>1</v>
      </c>
      <c r="G62">
        <v>1</v>
      </c>
      <c r="H62">
        <v>3</v>
      </c>
      <c r="I62" t="s">
        <v>201</v>
      </c>
      <c r="J62" t="s">
        <v>204</v>
      </c>
      <c r="K62" t="s">
        <v>202</v>
      </c>
      <c r="L62">
        <v>1330</v>
      </c>
      <c r="N62">
        <v>1005</v>
      </c>
      <c r="O62" t="s">
        <v>203</v>
      </c>
      <c r="P62" t="s">
        <v>203</v>
      </c>
      <c r="Q62">
        <v>10</v>
      </c>
      <c r="W62">
        <v>0</v>
      </c>
      <c r="X62">
        <v>1487567253</v>
      </c>
      <c r="Y62">
        <v>11.5</v>
      </c>
      <c r="AA62">
        <v>1084.78</v>
      </c>
      <c r="AB62">
        <v>0</v>
      </c>
      <c r="AC62">
        <v>0</v>
      </c>
      <c r="AD62">
        <v>0</v>
      </c>
      <c r="AE62">
        <v>234.8</v>
      </c>
      <c r="AF62">
        <v>0</v>
      </c>
      <c r="AG62">
        <v>0</v>
      </c>
      <c r="AH62">
        <v>0</v>
      </c>
      <c r="AI62">
        <v>4.62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3</v>
      </c>
      <c r="AT62">
        <v>11.5</v>
      </c>
      <c r="AU62" t="s">
        <v>3</v>
      </c>
      <c r="AV62">
        <v>0</v>
      </c>
      <c r="AW62">
        <v>1</v>
      </c>
      <c r="AX62">
        <v>-1</v>
      </c>
      <c r="AY62">
        <v>0</v>
      </c>
      <c r="AZ62">
        <v>0</v>
      </c>
      <c r="BA62" t="s">
        <v>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Y62*Source!I89</f>
        <v>9.6829999999999998</v>
      </c>
      <c r="CY62">
        <f t="shared" ref="CY62:CY68" si="0">AA62</f>
        <v>1084.78</v>
      </c>
      <c r="CZ62">
        <f t="shared" ref="CZ62:CZ68" si="1">AE62</f>
        <v>234.8</v>
      </c>
      <c r="DA62">
        <f t="shared" ref="DA62:DA68" si="2">AI62</f>
        <v>4.62</v>
      </c>
      <c r="DB62">
        <f t="shared" ref="DB62:DB68" si="3">ROUND(ROUND(AT62*CZ62,2),6)</f>
        <v>2700.2</v>
      </c>
      <c r="DC62">
        <f t="shared" ref="DC62:DC68" si="4">ROUND(ROUND(AT62*AG62,2),6)</f>
        <v>0</v>
      </c>
    </row>
    <row r="63" spans="1:107" x14ac:dyDescent="0.4">
      <c r="A63">
        <f>ROW(Source!A89)</f>
        <v>89</v>
      </c>
      <c r="B63">
        <v>63957948</v>
      </c>
      <c r="C63">
        <v>63959447</v>
      </c>
      <c r="D63">
        <v>36801783</v>
      </c>
      <c r="E63">
        <v>1</v>
      </c>
      <c r="F63">
        <v>1</v>
      </c>
      <c r="G63">
        <v>1</v>
      </c>
      <c r="H63">
        <v>3</v>
      </c>
      <c r="I63" t="s">
        <v>445</v>
      </c>
      <c r="J63" t="s">
        <v>446</v>
      </c>
      <c r="K63" t="s">
        <v>447</v>
      </c>
      <c r="L63">
        <v>1348</v>
      </c>
      <c r="N63">
        <v>1009</v>
      </c>
      <c r="O63" t="s">
        <v>42</v>
      </c>
      <c r="P63" t="s">
        <v>42</v>
      </c>
      <c r="Q63">
        <v>1000</v>
      </c>
      <c r="W63">
        <v>0</v>
      </c>
      <c r="X63">
        <v>-107449080</v>
      </c>
      <c r="Y63">
        <v>7.1000000000000004E-3</v>
      </c>
      <c r="AA63">
        <v>26498.5</v>
      </c>
      <c r="AB63">
        <v>0</v>
      </c>
      <c r="AC63">
        <v>0</v>
      </c>
      <c r="AD63">
        <v>0</v>
      </c>
      <c r="AE63">
        <v>5650</v>
      </c>
      <c r="AF63">
        <v>0</v>
      </c>
      <c r="AG63">
        <v>0</v>
      </c>
      <c r="AH63">
        <v>0</v>
      </c>
      <c r="AI63">
        <v>4.6900000000000004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7.1000000000000004E-3</v>
      </c>
      <c r="AU63" t="s">
        <v>3</v>
      </c>
      <c r="AV63">
        <v>0</v>
      </c>
      <c r="AW63">
        <v>2</v>
      </c>
      <c r="AX63">
        <v>63959453</v>
      </c>
      <c r="AY63">
        <v>1</v>
      </c>
      <c r="AZ63">
        <v>0</v>
      </c>
      <c r="BA63">
        <v>70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Y63*Source!I89</f>
        <v>5.9782000000000004E-3</v>
      </c>
      <c r="CY63">
        <f t="shared" si="0"/>
        <v>26498.5</v>
      </c>
      <c r="CZ63">
        <f t="shared" si="1"/>
        <v>5650</v>
      </c>
      <c r="DA63">
        <f t="shared" si="2"/>
        <v>4.6900000000000004</v>
      </c>
      <c r="DB63">
        <f t="shared" si="3"/>
        <v>40.119999999999997</v>
      </c>
      <c r="DC63">
        <f t="shared" si="4"/>
        <v>0</v>
      </c>
    </row>
    <row r="64" spans="1:107" x14ac:dyDescent="0.4">
      <c r="A64">
        <f>ROW(Source!A89)</f>
        <v>89</v>
      </c>
      <c r="B64">
        <v>63957948</v>
      </c>
      <c r="C64">
        <v>63959447</v>
      </c>
      <c r="D64">
        <v>36801792</v>
      </c>
      <c r="E64">
        <v>1</v>
      </c>
      <c r="F64">
        <v>1</v>
      </c>
      <c r="G64">
        <v>1</v>
      </c>
      <c r="H64">
        <v>3</v>
      </c>
      <c r="I64" t="s">
        <v>430</v>
      </c>
      <c r="J64" t="s">
        <v>431</v>
      </c>
      <c r="K64" t="s">
        <v>432</v>
      </c>
      <c r="L64">
        <v>1339</v>
      </c>
      <c r="N64">
        <v>1007</v>
      </c>
      <c r="O64" t="s">
        <v>433</v>
      </c>
      <c r="P64" t="s">
        <v>433</v>
      </c>
      <c r="Q64">
        <v>1</v>
      </c>
      <c r="W64">
        <v>0</v>
      </c>
      <c r="X64">
        <v>-1660354250</v>
      </c>
      <c r="Y64">
        <v>0.01</v>
      </c>
      <c r="AA64">
        <v>25.45</v>
      </c>
      <c r="AB64">
        <v>0</v>
      </c>
      <c r="AC64">
        <v>0</v>
      </c>
      <c r="AD64">
        <v>0</v>
      </c>
      <c r="AE64">
        <v>2.44</v>
      </c>
      <c r="AF64">
        <v>0</v>
      </c>
      <c r="AG64">
        <v>0</v>
      </c>
      <c r="AH64">
        <v>0</v>
      </c>
      <c r="AI64">
        <v>10.43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0.01</v>
      </c>
      <c r="AU64" t="s">
        <v>3</v>
      </c>
      <c r="AV64">
        <v>0</v>
      </c>
      <c r="AW64">
        <v>2</v>
      </c>
      <c r="AX64">
        <v>63959454</v>
      </c>
      <c r="AY64">
        <v>1</v>
      </c>
      <c r="AZ64">
        <v>0</v>
      </c>
      <c r="BA64">
        <v>71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Y64*Source!I89</f>
        <v>8.4200000000000004E-3</v>
      </c>
      <c r="CY64">
        <f t="shared" si="0"/>
        <v>25.45</v>
      </c>
      <c r="CZ64">
        <f t="shared" si="1"/>
        <v>2.44</v>
      </c>
      <c r="DA64">
        <f t="shared" si="2"/>
        <v>10.43</v>
      </c>
      <c r="DB64">
        <f t="shared" si="3"/>
        <v>0.02</v>
      </c>
      <c r="DC64">
        <f t="shared" si="4"/>
        <v>0</v>
      </c>
    </row>
    <row r="65" spans="1:107" x14ac:dyDescent="0.4">
      <c r="A65">
        <f>ROW(Source!A89)</f>
        <v>89</v>
      </c>
      <c r="B65">
        <v>63957948</v>
      </c>
      <c r="C65">
        <v>63959447</v>
      </c>
      <c r="D65">
        <v>36805524</v>
      </c>
      <c r="E65">
        <v>1</v>
      </c>
      <c r="F65">
        <v>1</v>
      </c>
      <c r="G65">
        <v>1</v>
      </c>
      <c r="H65">
        <v>3</v>
      </c>
      <c r="I65" t="s">
        <v>408</v>
      </c>
      <c r="J65" t="s">
        <v>409</v>
      </c>
      <c r="K65" t="s">
        <v>410</v>
      </c>
      <c r="L65">
        <v>1346</v>
      </c>
      <c r="N65">
        <v>1009</v>
      </c>
      <c r="O65" t="s">
        <v>175</v>
      </c>
      <c r="P65" t="s">
        <v>175</v>
      </c>
      <c r="Q65">
        <v>1</v>
      </c>
      <c r="W65">
        <v>0</v>
      </c>
      <c r="X65">
        <v>813963326</v>
      </c>
      <c r="Y65">
        <v>0.01</v>
      </c>
      <c r="AA65">
        <v>45.14</v>
      </c>
      <c r="AB65">
        <v>0</v>
      </c>
      <c r="AC65">
        <v>0</v>
      </c>
      <c r="AD65">
        <v>0</v>
      </c>
      <c r="AE65">
        <v>1.82</v>
      </c>
      <c r="AF65">
        <v>0</v>
      </c>
      <c r="AG65">
        <v>0</v>
      </c>
      <c r="AH65">
        <v>0</v>
      </c>
      <c r="AI65">
        <v>24.8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0.01</v>
      </c>
      <c r="AU65" t="s">
        <v>3</v>
      </c>
      <c r="AV65">
        <v>0</v>
      </c>
      <c r="AW65">
        <v>2</v>
      </c>
      <c r="AX65">
        <v>63959455</v>
      </c>
      <c r="AY65">
        <v>1</v>
      </c>
      <c r="AZ65">
        <v>0</v>
      </c>
      <c r="BA65">
        <v>72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Y65*Source!I89</f>
        <v>8.4200000000000004E-3</v>
      </c>
      <c r="CY65">
        <f t="shared" si="0"/>
        <v>45.14</v>
      </c>
      <c r="CZ65">
        <f t="shared" si="1"/>
        <v>1.82</v>
      </c>
      <c r="DA65">
        <f t="shared" si="2"/>
        <v>24.8</v>
      </c>
      <c r="DB65">
        <f t="shared" si="3"/>
        <v>0.02</v>
      </c>
      <c r="DC65">
        <f t="shared" si="4"/>
        <v>0</v>
      </c>
    </row>
    <row r="66" spans="1:107" x14ac:dyDescent="0.4">
      <c r="A66">
        <f>ROW(Source!A89)</f>
        <v>89</v>
      </c>
      <c r="B66">
        <v>63957948</v>
      </c>
      <c r="C66">
        <v>63959447</v>
      </c>
      <c r="D66">
        <v>36806413</v>
      </c>
      <c r="E66">
        <v>1</v>
      </c>
      <c r="F66">
        <v>1</v>
      </c>
      <c r="G66">
        <v>1</v>
      </c>
      <c r="H66">
        <v>3</v>
      </c>
      <c r="I66" t="s">
        <v>448</v>
      </c>
      <c r="J66" t="s">
        <v>449</v>
      </c>
      <c r="K66" t="s">
        <v>450</v>
      </c>
      <c r="L66">
        <v>1339</v>
      </c>
      <c r="N66">
        <v>1007</v>
      </c>
      <c r="O66" t="s">
        <v>433</v>
      </c>
      <c r="P66" t="s">
        <v>433</v>
      </c>
      <c r="Q66">
        <v>1</v>
      </c>
      <c r="W66">
        <v>0</v>
      </c>
      <c r="X66">
        <v>1795918813</v>
      </c>
      <c r="Y66">
        <v>4.0000000000000002E-4</v>
      </c>
      <c r="AA66">
        <v>707.76</v>
      </c>
      <c r="AB66">
        <v>0</v>
      </c>
      <c r="AC66">
        <v>0</v>
      </c>
      <c r="AD66">
        <v>0</v>
      </c>
      <c r="AE66">
        <v>74.58</v>
      </c>
      <c r="AF66">
        <v>0</v>
      </c>
      <c r="AG66">
        <v>0</v>
      </c>
      <c r="AH66">
        <v>0</v>
      </c>
      <c r="AI66">
        <v>9.49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4.0000000000000002E-4</v>
      </c>
      <c r="AU66" t="s">
        <v>3</v>
      </c>
      <c r="AV66">
        <v>0</v>
      </c>
      <c r="AW66">
        <v>2</v>
      </c>
      <c r="AX66">
        <v>63959456</v>
      </c>
      <c r="AY66">
        <v>1</v>
      </c>
      <c r="AZ66">
        <v>0</v>
      </c>
      <c r="BA66">
        <v>73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Y66*Source!I89</f>
        <v>3.368E-4</v>
      </c>
      <c r="CY66">
        <f t="shared" si="0"/>
        <v>707.76</v>
      </c>
      <c r="CZ66">
        <f t="shared" si="1"/>
        <v>74.58</v>
      </c>
      <c r="DA66">
        <f t="shared" si="2"/>
        <v>9.49</v>
      </c>
      <c r="DB66">
        <f t="shared" si="3"/>
        <v>0.03</v>
      </c>
      <c r="DC66">
        <f t="shared" si="4"/>
        <v>0</v>
      </c>
    </row>
    <row r="67" spans="1:107" x14ac:dyDescent="0.4">
      <c r="A67">
        <f>ROW(Source!A89)</f>
        <v>89</v>
      </c>
      <c r="B67">
        <v>63957948</v>
      </c>
      <c r="C67">
        <v>63959447</v>
      </c>
      <c r="D67">
        <v>36836966</v>
      </c>
      <c r="E67">
        <v>1</v>
      </c>
      <c r="F67">
        <v>1</v>
      </c>
      <c r="G67">
        <v>1</v>
      </c>
      <c r="H67">
        <v>3</v>
      </c>
      <c r="I67" t="s">
        <v>451</v>
      </c>
      <c r="J67" t="s">
        <v>452</v>
      </c>
      <c r="K67" t="s">
        <v>453</v>
      </c>
      <c r="L67">
        <v>1348</v>
      </c>
      <c r="N67">
        <v>1009</v>
      </c>
      <c r="O67" t="s">
        <v>42</v>
      </c>
      <c r="P67" t="s">
        <v>42</v>
      </c>
      <c r="Q67">
        <v>1000</v>
      </c>
      <c r="W67">
        <v>0</v>
      </c>
      <c r="X67">
        <v>1034009243</v>
      </c>
      <c r="Y67">
        <v>2.8999999999999998E-3</v>
      </c>
      <c r="AA67">
        <v>82648.2</v>
      </c>
      <c r="AB67">
        <v>0</v>
      </c>
      <c r="AC67">
        <v>0</v>
      </c>
      <c r="AD67">
        <v>0</v>
      </c>
      <c r="AE67">
        <v>25990</v>
      </c>
      <c r="AF67">
        <v>0</v>
      </c>
      <c r="AG67">
        <v>0</v>
      </c>
      <c r="AH67">
        <v>0</v>
      </c>
      <c r="AI67">
        <v>3.18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2.8999999999999998E-3</v>
      </c>
      <c r="AU67" t="s">
        <v>3</v>
      </c>
      <c r="AV67">
        <v>0</v>
      </c>
      <c r="AW67">
        <v>2</v>
      </c>
      <c r="AX67">
        <v>63959457</v>
      </c>
      <c r="AY67">
        <v>1</v>
      </c>
      <c r="AZ67">
        <v>0</v>
      </c>
      <c r="BA67">
        <v>74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Y67*Source!I89</f>
        <v>2.4417999999999996E-3</v>
      </c>
      <c r="CY67">
        <f t="shared" si="0"/>
        <v>82648.2</v>
      </c>
      <c r="CZ67">
        <f t="shared" si="1"/>
        <v>25990</v>
      </c>
      <c r="DA67">
        <f t="shared" si="2"/>
        <v>3.18</v>
      </c>
      <c r="DB67">
        <f t="shared" si="3"/>
        <v>75.37</v>
      </c>
      <c r="DC67">
        <f t="shared" si="4"/>
        <v>0</v>
      </c>
    </row>
    <row r="68" spans="1:107" x14ac:dyDescent="0.4">
      <c r="A68">
        <f>ROW(Source!A89)</f>
        <v>89</v>
      </c>
      <c r="B68">
        <v>63957948</v>
      </c>
      <c r="C68">
        <v>63959447</v>
      </c>
      <c r="D68">
        <v>36839212</v>
      </c>
      <c r="E68">
        <v>1</v>
      </c>
      <c r="F68">
        <v>1</v>
      </c>
      <c r="G68">
        <v>1</v>
      </c>
      <c r="H68">
        <v>3</v>
      </c>
      <c r="I68" t="s">
        <v>454</v>
      </c>
      <c r="J68" t="s">
        <v>455</v>
      </c>
      <c r="K68" t="s">
        <v>456</v>
      </c>
      <c r="L68">
        <v>1348</v>
      </c>
      <c r="N68">
        <v>1009</v>
      </c>
      <c r="O68" t="s">
        <v>42</v>
      </c>
      <c r="P68" t="s">
        <v>42</v>
      </c>
      <c r="Q68">
        <v>1000</v>
      </c>
      <c r="W68">
        <v>0</v>
      </c>
      <c r="X68">
        <v>-2084827333</v>
      </c>
      <c r="Y68">
        <v>9.7000000000000003E-3</v>
      </c>
      <c r="AA68">
        <v>15844.86</v>
      </c>
      <c r="AB68">
        <v>0</v>
      </c>
      <c r="AC68">
        <v>0</v>
      </c>
      <c r="AD68">
        <v>0</v>
      </c>
      <c r="AE68">
        <v>4294</v>
      </c>
      <c r="AF68">
        <v>0</v>
      </c>
      <c r="AG68">
        <v>0</v>
      </c>
      <c r="AH68">
        <v>0</v>
      </c>
      <c r="AI68">
        <v>3.69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9.7000000000000003E-3</v>
      </c>
      <c r="AU68" t="s">
        <v>3</v>
      </c>
      <c r="AV68">
        <v>0</v>
      </c>
      <c r="AW68">
        <v>2</v>
      </c>
      <c r="AX68">
        <v>63959458</v>
      </c>
      <c r="AY68">
        <v>1</v>
      </c>
      <c r="AZ68">
        <v>0</v>
      </c>
      <c r="BA68">
        <v>75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Y68*Source!I89</f>
        <v>8.1674E-3</v>
      </c>
      <c r="CY68">
        <f t="shared" si="0"/>
        <v>15844.86</v>
      </c>
      <c r="CZ68">
        <f t="shared" si="1"/>
        <v>4294</v>
      </c>
      <c r="DA68">
        <f t="shared" si="2"/>
        <v>3.69</v>
      </c>
      <c r="DB68">
        <f t="shared" si="3"/>
        <v>41.65</v>
      </c>
      <c r="DC68">
        <f t="shared" si="4"/>
        <v>0</v>
      </c>
    </row>
    <row r="69" spans="1:107" x14ac:dyDescent="0.4">
      <c r="A69">
        <f>ROW(Source!A91)</f>
        <v>91</v>
      </c>
      <c r="B69">
        <v>63957948</v>
      </c>
      <c r="C69">
        <v>63959543</v>
      </c>
      <c r="D69">
        <v>37072767</v>
      </c>
      <c r="E69">
        <v>1</v>
      </c>
      <c r="F69">
        <v>1</v>
      </c>
      <c r="G69">
        <v>1</v>
      </c>
      <c r="H69">
        <v>1</v>
      </c>
      <c r="I69" t="s">
        <v>414</v>
      </c>
      <c r="J69" t="s">
        <v>3</v>
      </c>
      <c r="K69" t="s">
        <v>415</v>
      </c>
      <c r="L69">
        <v>1191</v>
      </c>
      <c r="N69">
        <v>1013</v>
      </c>
      <c r="O69" t="s">
        <v>391</v>
      </c>
      <c r="P69" t="s">
        <v>391</v>
      </c>
      <c r="Q69">
        <v>1</v>
      </c>
      <c r="W69">
        <v>0</v>
      </c>
      <c r="X69">
        <v>-1027537862</v>
      </c>
      <c r="Y69">
        <v>123.5514</v>
      </c>
      <c r="AA69">
        <v>0</v>
      </c>
      <c r="AB69">
        <v>0</v>
      </c>
      <c r="AC69">
        <v>0</v>
      </c>
      <c r="AD69">
        <v>9.18</v>
      </c>
      <c r="AE69">
        <v>0</v>
      </c>
      <c r="AF69">
        <v>0</v>
      </c>
      <c r="AG69">
        <v>0</v>
      </c>
      <c r="AH69">
        <v>9.18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S69" t="s">
        <v>3</v>
      </c>
      <c r="AT69">
        <v>89.53</v>
      </c>
      <c r="AU69" t="s">
        <v>70</v>
      </c>
      <c r="AV69">
        <v>1</v>
      </c>
      <c r="AW69">
        <v>2</v>
      </c>
      <c r="AX69">
        <v>63959544</v>
      </c>
      <c r="AY69">
        <v>1</v>
      </c>
      <c r="AZ69">
        <v>0</v>
      </c>
      <c r="BA69">
        <v>76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Y69*Source!I91</f>
        <v>2.3351214599999999</v>
      </c>
      <c r="CY69">
        <f>AD69</f>
        <v>9.18</v>
      </c>
      <c r="CZ69">
        <f>AH69</f>
        <v>9.18</v>
      </c>
      <c r="DA69">
        <f>AL69</f>
        <v>1</v>
      </c>
      <c r="DB69">
        <f>ROUND(((ROUND(AT69*CZ69,2)*1.15)*1.2),6)</f>
        <v>1134.2082</v>
      </c>
      <c r="DC69">
        <f>ROUND(((ROUND(AT69*AG69,2)*1.15)*1.2),6)</f>
        <v>0</v>
      </c>
    </row>
    <row r="70" spans="1:107" x14ac:dyDescent="0.4">
      <c r="A70">
        <f>ROW(Source!A91)</f>
        <v>91</v>
      </c>
      <c r="B70">
        <v>63957948</v>
      </c>
      <c r="C70">
        <v>63959543</v>
      </c>
      <c r="D70">
        <v>37064876</v>
      </c>
      <c r="E70">
        <v>1</v>
      </c>
      <c r="F70">
        <v>1</v>
      </c>
      <c r="G70">
        <v>1</v>
      </c>
      <c r="H70">
        <v>1</v>
      </c>
      <c r="I70" t="s">
        <v>393</v>
      </c>
      <c r="J70" t="s">
        <v>3</v>
      </c>
      <c r="K70" t="s">
        <v>394</v>
      </c>
      <c r="L70">
        <v>1191</v>
      </c>
      <c r="N70">
        <v>1013</v>
      </c>
      <c r="O70" t="s">
        <v>391</v>
      </c>
      <c r="P70" t="s">
        <v>391</v>
      </c>
      <c r="Q70">
        <v>1</v>
      </c>
      <c r="W70">
        <v>0</v>
      </c>
      <c r="X70">
        <v>-1417349443</v>
      </c>
      <c r="Y70">
        <v>11.68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11.68</v>
      </c>
      <c r="AU70" t="s">
        <v>3</v>
      </c>
      <c r="AV70">
        <v>2</v>
      </c>
      <c r="AW70">
        <v>2</v>
      </c>
      <c r="AX70">
        <v>63959545</v>
      </c>
      <c r="AY70">
        <v>1</v>
      </c>
      <c r="AZ70">
        <v>2048</v>
      </c>
      <c r="BA70">
        <v>77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Y70*Source!I91</f>
        <v>0.220752</v>
      </c>
      <c r="CY70">
        <f>AD70</f>
        <v>0</v>
      </c>
      <c r="CZ70">
        <f>AH70</f>
        <v>0</v>
      </c>
      <c r="DA70">
        <f>AL70</f>
        <v>1</v>
      </c>
      <c r="DB70">
        <f>ROUND(ROUND(AT70*CZ70,2),6)</f>
        <v>0</v>
      </c>
      <c r="DC70">
        <f>ROUND(ROUND(AT70*AG70,2),6)</f>
        <v>0</v>
      </c>
    </row>
    <row r="71" spans="1:107" x14ac:dyDescent="0.4">
      <c r="A71">
        <f>ROW(Source!A91)</f>
        <v>91</v>
      </c>
      <c r="B71">
        <v>63957948</v>
      </c>
      <c r="C71">
        <v>63959543</v>
      </c>
      <c r="D71">
        <v>36882057</v>
      </c>
      <c r="E71">
        <v>1</v>
      </c>
      <c r="F71">
        <v>1</v>
      </c>
      <c r="G71">
        <v>1</v>
      </c>
      <c r="H71">
        <v>2</v>
      </c>
      <c r="I71" t="s">
        <v>457</v>
      </c>
      <c r="J71" t="s">
        <v>458</v>
      </c>
      <c r="K71" t="s">
        <v>459</v>
      </c>
      <c r="L71">
        <v>1368</v>
      </c>
      <c r="N71">
        <v>1011</v>
      </c>
      <c r="O71" t="s">
        <v>398</v>
      </c>
      <c r="P71" t="s">
        <v>398</v>
      </c>
      <c r="Q71">
        <v>1</v>
      </c>
      <c r="W71">
        <v>0</v>
      </c>
      <c r="X71">
        <v>-1460065968</v>
      </c>
      <c r="Y71">
        <v>14.535</v>
      </c>
      <c r="AA71">
        <v>0</v>
      </c>
      <c r="AB71">
        <v>662.69</v>
      </c>
      <c r="AC71">
        <v>374.49</v>
      </c>
      <c r="AD71">
        <v>0</v>
      </c>
      <c r="AE71">
        <v>0</v>
      </c>
      <c r="AF71">
        <v>86.4</v>
      </c>
      <c r="AG71">
        <v>13.5</v>
      </c>
      <c r="AH71">
        <v>0</v>
      </c>
      <c r="AI71">
        <v>1</v>
      </c>
      <c r="AJ71">
        <v>7.67</v>
      </c>
      <c r="AK71">
        <v>27.74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3</v>
      </c>
      <c r="AT71">
        <v>9.69</v>
      </c>
      <c r="AU71" t="s">
        <v>69</v>
      </c>
      <c r="AV71">
        <v>0</v>
      </c>
      <c r="AW71">
        <v>2</v>
      </c>
      <c r="AX71">
        <v>63959546</v>
      </c>
      <c r="AY71">
        <v>1</v>
      </c>
      <c r="AZ71">
        <v>0</v>
      </c>
      <c r="BA71">
        <v>78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Y71*Source!I91</f>
        <v>0.2747115</v>
      </c>
      <c r="CY71">
        <f>AB71</f>
        <v>662.69</v>
      </c>
      <c r="CZ71">
        <f>AF71</f>
        <v>86.4</v>
      </c>
      <c r="DA71">
        <f>AJ71</f>
        <v>7.67</v>
      </c>
      <c r="DB71">
        <f>ROUND(((ROUND(AT71*CZ71,2)*1.25)*1.2),6)</f>
        <v>1255.83</v>
      </c>
      <c r="DC71">
        <f>ROUND(((ROUND(AT71*AG71,2)*1.25)*1.2),6)</f>
        <v>196.23</v>
      </c>
    </row>
    <row r="72" spans="1:107" x14ac:dyDescent="0.4">
      <c r="A72">
        <f>ROW(Source!A91)</f>
        <v>91</v>
      </c>
      <c r="B72">
        <v>63957948</v>
      </c>
      <c r="C72">
        <v>63959543</v>
      </c>
      <c r="D72">
        <v>36883554</v>
      </c>
      <c r="E72">
        <v>1</v>
      </c>
      <c r="F72">
        <v>1</v>
      </c>
      <c r="G72">
        <v>1</v>
      </c>
      <c r="H72">
        <v>2</v>
      </c>
      <c r="I72" t="s">
        <v>405</v>
      </c>
      <c r="J72" t="s">
        <v>406</v>
      </c>
      <c r="K72" t="s">
        <v>407</v>
      </c>
      <c r="L72">
        <v>1368</v>
      </c>
      <c r="N72">
        <v>1011</v>
      </c>
      <c r="O72" t="s">
        <v>398</v>
      </c>
      <c r="P72" t="s">
        <v>398</v>
      </c>
      <c r="Q72">
        <v>1</v>
      </c>
      <c r="W72">
        <v>0</v>
      </c>
      <c r="X72">
        <v>1372534845</v>
      </c>
      <c r="Y72">
        <v>2.9849999999999999</v>
      </c>
      <c r="AA72">
        <v>0</v>
      </c>
      <c r="AB72">
        <v>749.09</v>
      </c>
      <c r="AC72">
        <v>321.77999999999997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11.4</v>
      </c>
      <c r="AK72">
        <v>27.74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</v>
      </c>
      <c r="AT72">
        <v>1.99</v>
      </c>
      <c r="AU72" t="s">
        <v>69</v>
      </c>
      <c r="AV72">
        <v>0</v>
      </c>
      <c r="AW72">
        <v>2</v>
      </c>
      <c r="AX72">
        <v>63959547</v>
      </c>
      <c r="AY72">
        <v>1</v>
      </c>
      <c r="AZ72">
        <v>0</v>
      </c>
      <c r="BA72">
        <v>79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Y72*Source!I91</f>
        <v>5.6416500000000001E-2</v>
      </c>
      <c r="CY72">
        <f>AB72</f>
        <v>749.09</v>
      </c>
      <c r="CZ72">
        <f>AF72</f>
        <v>65.709999999999994</v>
      </c>
      <c r="DA72">
        <f>AJ72</f>
        <v>11.4</v>
      </c>
      <c r="DB72">
        <f>ROUND(((ROUND(AT72*CZ72,2)*1.25)*1.2),6)</f>
        <v>196.14</v>
      </c>
      <c r="DC72">
        <f>ROUND(((ROUND(AT72*AG72,2)*1.25)*1.2),6)</f>
        <v>34.619999999999997</v>
      </c>
    </row>
    <row r="73" spans="1:107" x14ac:dyDescent="0.4">
      <c r="A73">
        <f>ROW(Source!A91)</f>
        <v>91</v>
      </c>
      <c r="B73">
        <v>63957948</v>
      </c>
      <c r="C73">
        <v>63959543</v>
      </c>
      <c r="D73">
        <v>36801919</v>
      </c>
      <c r="E73">
        <v>1</v>
      </c>
      <c r="F73">
        <v>1</v>
      </c>
      <c r="G73">
        <v>1</v>
      </c>
      <c r="H73">
        <v>3</v>
      </c>
      <c r="I73" t="s">
        <v>212</v>
      </c>
      <c r="J73" t="s">
        <v>215</v>
      </c>
      <c r="K73" t="s">
        <v>213</v>
      </c>
      <c r="L73">
        <v>1035</v>
      </c>
      <c r="N73">
        <v>1013</v>
      </c>
      <c r="O73" t="s">
        <v>214</v>
      </c>
      <c r="P73" t="s">
        <v>214</v>
      </c>
      <c r="Q73">
        <v>1</v>
      </c>
      <c r="W73">
        <v>0</v>
      </c>
      <c r="X73">
        <v>36120626</v>
      </c>
      <c r="Y73">
        <v>52.910052999999998</v>
      </c>
      <c r="AA73">
        <v>249.48</v>
      </c>
      <c r="AB73">
        <v>0</v>
      </c>
      <c r="AC73">
        <v>0</v>
      </c>
      <c r="AD73">
        <v>0</v>
      </c>
      <c r="AE73">
        <v>57.09</v>
      </c>
      <c r="AF73">
        <v>0</v>
      </c>
      <c r="AG73">
        <v>0</v>
      </c>
      <c r="AH73">
        <v>0</v>
      </c>
      <c r="AI73">
        <v>4.37</v>
      </c>
      <c r="AJ73">
        <v>1</v>
      </c>
      <c r="AK73">
        <v>1</v>
      </c>
      <c r="AL73">
        <v>1</v>
      </c>
      <c r="AN73">
        <v>1</v>
      </c>
      <c r="AO73">
        <v>0</v>
      </c>
      <c r="AP73">
        <v>0</v>
      </c>
      <c r="AQ73">
        <v>0</v>
      </c>
      <c r="AR73">
        <v>0</v>
      </c>
      <c r="AS73" t="s">
        <v>3</v>
      </c>
      <c r="AT73">
        <v>52.910052999999998</v>
      </c>
      <c r="AU73" t="s">
        <v>3</v>
      </c>
      <c r="AV73">
        <v>0</v>
      </c>
      <c r="AW73">
        <v>1</v>
      </c>
      <c r="AX73">
        <v>-1</v>
      </c>
      <c r="AY73">
        <v>0</v>
      </c>
      <c r="AZ73">
        <v>0</v>
      </c>
      <c r="BA73" t="s">
        <v>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Y73*Source!I91</f>
        <v>1.0000000016999999</v>
      </c>
      <c r="CY73">
        <f t="shared" ref="CY73:CY79" si="5">AA73</f>
        <v>249.48</v>
      </c>
      <c r="CZ73">
        <f t="shared" ref="CZ73:CZ79" si="6">AE73</f>
        <v>57.09</v>
      </c>
      <c r="DA73">
        <f t="shared" ref="DA73:DA79" si="7">AI73</f>
        <v>4.37</v>
      </c>
      <c r="DB73">
        <f t="shared" ref="DB73:DB79" si="8">ROUND(ROUND(AT73*CZ73,2),6)</f>
        <v>3020.63</v>
      </c>
      <c r="DC73">
        <f t="shared" ref="DC73:DC79" si="9">ROUND(ROUND(AT73*AG73,2),6)</f>
        <v>0</v>
      </c>
    </row>
    <row r="74" spans="1:107" x14ac:dyDescent="0.4">
      <c r="A74">
        <f>ROW(Source!A91)</f>
        <v>91</v>
      </c>
      <c r="B74">
        <v>63957948</v>
      </c>
      <c r="C74">
        <v>63959543</v>
      </c>
      <c r="D74">
        <v>36804545</v>
      </c>
      <c r="E74">
        <v>1</v>
      </c>
      <c r="F74">
        <v>1</v>
      </c>
      <c r="G74">
        <v>1</v>
      </c>
      <c r="H74">
        <v>3</v>
      </c>
      <c r="I74" t="s">
        <v>460</v>
      </c>
      <c r="J74" t="s">
        <v>461</v>
      </c>
      <c r="K74" t="s">
        <v>462</v>
      </c>
      <c r="L74">
        <v>1348</v>
      </c>
      <c r="N74">
        <v>1009</v>
      </c>
      <c r="O74" t="s">
        <v>42</v>
      </c>
      <c r="P74" t="s">
        <v>42</v>
      </c>
      <c r="Q74">
        <v>1000</v>
      </c>
      <c r="W74">
        <v>0</v>
      </c>
      <c r="X74">
        <v>1174701286</v>
      </c>
      <c r="Y74">
        <v>4.13E-3</v>
      </c>
      <c r="AA74">
        <v>96542.68</v>
      </c>
      <c r="AB74">
        <v>0</v>
      </c>
      <c r="AC74">
        <v>0</v>
      </c>
      <c r="AD74">
        <v>0</v>
      </c>
      <c r="AE74">
        <v>11978</v>
      </c>
      <c r="AF74">
        <v>0</v>
      </c>
      <c r="AG74">
        <v>0</v>
      </c>
      <c r="AH74">
        <v>0</v>
      </c>
      <c r="AI74">
        <v>8.06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4.13E-3</v>
      </c>
      <c r="AU74" t="s">
        <v>3</v>
      </c>
      <c r="AV74">
        <v>0</v>
      </c>
      <c r="AW74">
        <v>2</v>
      </c>
      <c r="AX74">
        <v>63959549</v>
      </c>
      <c r="AY74">
        <v>1</v>
      </c>
      <c r="AZ74">
        <v>0</v>
      </c>
      <c r="BA74">
        <v>81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Y74*Source!I91</f>
        <v>7.8057000000000002E-5</v>
      </c>
      <c r="CY74">
        <f t="shared" si="5"/>
        <v>96542.68</v>
      </c>
      <c r="CZ74">
        <f t="shared" si="6"/>
        <v>11978</v>
      </c>
      <c r="DA74">
        <f t="shared" si="7"/>
        <v>8.06</v>
      </c>
      <c r="DB74">
        <f t="shared" si="8"/>
        <v>49.47</v>
      </c>
      <c r="DC74">
        <f t="shared" si="9"/>
        <v>0</v>
      </c>
    </row>
    <row r="75" spans="1:107" x14ac:dyDescent="0.4">
      <c r="A75">
        <f>ROW(Source!A91)</f>
        <v>91</v>
      </c>
      <c r="B75">
        <v>63957948</v>
      </c>
      <c r="C75">
        <v>63959543</v>
      </c>
      <c r="D75">
        <v>36807324</v>
      </c>
      <c r="E75">
        <v>1</v>
      </c>
      <c r="F75">
        <v>1</v>
      </c>
      <c r="G75">
        <v>1</v>
      </c>
      <c r="H75">
        <v>3</v>
      </c>
      <c r="I75" t="s">
        <v>463</v>
      </c>
      <c r="J75" t="s">
        <v>464</v>
      </c>
      <c r="K75" t="s">
        <v>465</v>
      </c>
      <c r="L75">
        <v>1339</v>
      </c>
      <c r="N75">
        <v>1007</v>
      </c>
      <c r="O75" t="s">
        <v>433</v>
      </c>
      <c r="P75" t="s">
        <v>433</v>
      </c>
      <c r="Q75">
        <v>1</v>
      </c>
      <c r="W75">
        <v>0</v>
      </c>
      <c r="X75">
        <v>-2072708995</v>
      </c>
      <c r="Y75">
        <v>0.105</v>
      </c>
      <c r="AA75">
        <v>3027.38</v>
      </c>
      <c r="AB75">
        <v>0</v>
      </c>
      <c r="AC75">
        <v>0</v>
      </c>
      <c r="AD75">
        <v>0</v>
      </c>
      <c r="AE75">
        <v>458</v>
      </c>
      <c r="AF75">
        <v>0</v>
      </c>
      <c r="AG75">
        <v>0</v>
      </c>
      <c r="AH75">
        <v>0</v>
      </c>
      <c r="AI75">
        <v>6.61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0.105</v>
      </c>
      <c r="AU75" t="s">
        <v>3</v>
      </c>
      <c r="AV75">
        <v>0</v>
      </c>
      <c r="AW75">
        <v>2</v>
      </c>
      <c r="AX75">
        <v>63959550</v>
      </c>
      <c r="AY75">
        <v>1</v>
      </c>
      <c r="AZ75">
        <v>0</v>
      </c>
      <c r="BA75">
        <v>82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Y75*Source!I91</f>
        <v>1.9845000000000002E-3</v>
      </c>
      <c r="CY75">
        <f t="shared" si="5"/>
        <v>3027.38</v>
      </c>
      <c r="CZ75">
        <f t="shared" si="6"/>
        <v>458</v>
      </c>
      <c r="DA75">
        <f t="shared" si="7"/>
        <v>6.61</v>
      </c>
      <c r="DB75">
        <f t="shared" si="8"/>
        <v>48.09</v>
      </c>
      <c r="DC75">
        <f t="shared" si="9"/>
        <v>0</v>
      </c>
    </row>
    <row r="76" spans="1:107" x14ac:dyDescent="0.4">
      <c r="A76">
        <f>ROW(Source!A91)</f>
        <v>91</v>
      </c>
      <c r="B76">
        <v>63957948</v>
      </c>
      <c r="C76">
        <v>63959543</v>
      </c>
      <c r="D76">
        <v>36824509</v>
      </c>
      <c r="E76">
        <v>1</v>
      </c>
      <c r="F76">
        <v>1</v>
      </c>
      <c r="G76">
        <v>1</v>
      </c>
      <c r="H76">
        <v>3</v>
      </c>
      <c r="I76" t="s">
        <v>217</v>
      </c>
      <c r="J76" t="s">
        <v>219</v>
      </c>
      <c r="K76" t="s">
        <v>218</v>
      </c>
      <c r="L76">
        <v>1346</v>
      </c>
      <c r="N76">
        <v>1009</v>
      </c>
      <c r="O76" t="s">
        <v>175</v>
      </c>
      <c r="P76" t="s">
        <v>175</v>
      </c>
      <c r="Q76">
        <v>1</v>
      </c>
      <c r="W76">
        <v>0</v>
      </c>
      <c r="X76">
        <v>-434255036</v>
      </c>
      <c r="Y76">
        <v>37.5</v>
      </c>
      <c r="AA76">
        <v>64.33</v>
      </c>
      <c r="AB76">
        <v>0</v>
      </c>
      <c r="AC76">
        <v>0</v>
      </c>
      <c r="AD76">
        <v>0</v>
      </c>
      <c r="AE76">
        <v>10.26</v>
      </c>
      <c r="AF76">
        <v>0</v>
      </c>
      <c r="AG76">
        <v>0</v>
      </c>
      <c r="AH76">
        <v>0</v>
      </c>
      <c r="AI76">
        <v>6.27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3</v>
      </c>
      <c r="AT76">
        <v>37.5</v>
      </c>
      <c r="AU76" t="s">
        <v>3</v>
      </c>
      <c r="AV76">
        <v>0</v>
      </c>
      <c r="AW76">
        <v>1</v>
      </c>
      <c r="AX76">
        <v>-1</v>
      </c>
      <c r="AY76">
        <v>0</v>
      </c>
      <c r="AZ76">
        <v>0</v>
      </c>
      <c r="BA76" t="s">
        <v>3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Y76*Source!I91</f>
        <v>0.70874999999999999</v>
      </c>
      <c r="CY76">
        <f t="shared" si="5"/>
        <v>64.33</v>
      </c>
      <c r="CZ76">
        <f t="shared" si="6"/>
        <v>10.26</v>
      </c>
      <c r="DA76">
        <f t="shared" si="7"/>
        <v>6.27</v>
      </c>
      <c r="DB76">
        <f t="shared" si="8"/>
        <v>384.75</v>
      </c>
      <c r="DC76">
        <f t="shared" si="9"/>
        <v>0</v>
      </c>
    </row>
    <row r="77" spans="1:107" x14ac:dyDescent="0.4">
      <c r="A77">
        <f>ROW(Source!A91)</f>
        <v>91</v>
      </c>
      <c r="B77">
        <v>63957948</v>
      </c>
      <c r="C77">
        <v>63959543</v>
      </c>
      <c r="D77">
        <v>36830501</v>
      </c>
      <c r="E77">
        <v>1</v>
      </c>
      <c r="F77">
        <v>1</v>
      </c>
      <c r="G77">
        <v>1</v>
      </c>
      <c r="H77">
        <v>3</v>
      </c>
      <c r="I77" t="s">
        <v>466</v>
      </c>
      <c r="J77" t="s">
        <v>467</v>
      </c>
      <c r="K77" t="s">
        <v>468</v>
      </c>
      <c r="L77">
        <v>1339</v>
      </c>
      <c r="N77">
        <v>1007</v>
      </c>
      <c r="O77" t="s">
        <v>433</v>
      </c>
      <c r="P77" t="s">
        <v>433</v>
      </c>
      <c r="Q77">
        <v>1</v>
      </c>
      <c r="W77">
        <v>0</v>
      </c>
      <c r="X77">
        <v>2024089152</v>
      </c>
      <c r="Y77">
        <v>0.08</v>
      </c>
      <c r="AA77">
        <v>5742</v>
      </c>
      <c r="AB77">
        <v>0</v>
      </c>
      <c r="AC77">
        <v>0</v>
      </c>
      <c r="AD77">
        <v>0</v>
      </c>
      <c r="AE77">
        <v>1100</v>
      </c>
      <c r="AF77">
        <v>0</v>
      </c>
      <c r="AG77">
        <v>0</v>
      </c>
      <c r="AH77">
        <v>0</v>
      </c>
      <c r="AI77">
        <v>5.22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0.08</v>
      </c>
      <c r="AU77" t="s">
        <v>3</v>
      </c>
      <c r="AV77">
        <v>0</v>
      </c>
      <c r="AW77">
        <v>2</v>
      </c>
      <c r="AX77">
        <v>63959552</v>
      </c>
      <c r="AY77">
        <v>1</v>
      </c>
      <c r="AZ77">
        <v>0</v>
      </c>
      <c r="BA77">
        <v>84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Y77*Source!I91</f>
        <v>1.5120000000000001E-3</v>
      </c>
      <c r="CY77">
        <f t="shared" si="5"/>
        <v>5742</v>
      </c>
      <c r="CZ77">
        <f t="shared" si="6"/>
        <v>1100</v>
      </c>
      <c r="DA77">
        <f t="shared" si="7"/>
        <v>5.22</v>
      </c>
      <c r="DB77">
        <f t="shared" si="8"/>
        <v>88</v>
      </c>
      <c r="DC77">
        <f t="shared" si="9"/>
        <v>0</v>
      </c>
    </row>
    <row r="78" spans="1:107" x14ac:dyDescent="0.4">
      <c r="A78">
        <f>ROW(Source!A91)</f>
        <v>91</v>
      </c>
      <c r="B78">
        <v>63957948</v>
      </c>
      <c r="C78">
        <v>63959543</v>
      </c>
      <c r="D78">
        <v>36830611</v>
      </c>
      <c r="E78">
        <v>1</v>
      </c>
      <c r="F78">
        <v>1</v>
      </c>
      <c r="G78">
        <v>1</v>
      </c>
      <c r="H78">
        <v>3</v>
      </c>
      <c r="I78" t="s">
        <v>221</v>
      </c>
      <c r="J78" t="s">
        <v>223</v>
      </c>
      <c r="K78" t="s">
        <v>222</v>
      </c>
      <c r="L78">
        <v>1327</v>
      </c>
      <c r="N78">
        <v>1005</v>
      </c>
      <c r="O78" t="s">
        <v>67</v>
      </c>
      <c r="P78" t="s">
        <v>67</v>
      </c>
      <c r="Q78">
        <v>1</v>
      </c>
      <c r="W78">
        <v>0</v>
      </c>
      <c r="X78">
        <v>425018049</v>
      </c>
      <c r="Y78">
        <v>100</v>
      </c>
      <c r="AA78">
        <v>9802.4500000000007</v>
      </c>
      <c r="AB78">
        <v>0</v>
      </c>
      <c r="AC78">
        <v>0</v>
      </c>
      <c r="AD78">
        <v>0</v>
      </c>
      <c r="AE78">
        <v>2426.35</v>
      </c>
      <c r="AF78">
        <v>0</v>
      </c>
      <c r="AG78">
        <v>0</v>
      </c>
      <c r="AH78">
        <v>0</v>
      </c>
      <c r="AI78">
        <v>4.04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3</v>
      </c>
      <c r="AT78">
        <v>100</v>
      </c>
      <c r="AU78" t="s">
        <v>3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3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Y78*Source!I91</f>
        <v>1.8900000000000001</v>
      </c>
      <c r="CY78">
        <f t="shared" si="5"/>
        <v>9802.4500000000007</v>
      </c>
      <c r="CZ78">
        <f t="shared" si="6"/>
        <v>2426.35</v>
      </c>
      <c r="DA78">
        <f t="shared" si="7"/>
        <v>4.04</v>
      </c>
      <c r="DB78">
        <f t="shared" si="8"/>
        <v>242635</v>
      </c>
      <c r="DC78">
        <f t="shared" si="9"/>
        <v>0</v>
      </c>
    </row>
    <row r="79" spans="1:107" x14ac:dyDescent="0.4">
      <c r="A79">
        <f>ROW(Source!A91)</f>
        <v>91</v>
      </c>
      <c r="B79">
        <v>63957948</v>
      </c>
      <c r="C79">
        <v>63959543</v>
      </c>
      <c r="D79">
        <v>36838798</v>
      </c>
      <c r="E79">
        <v>1</v>
      </c>
      <c r="F79">
        <v>1</v>
      </c>
      <c r="G79">
        <v>1</v>
      </c>
      <c r="H79">
        <v>3</v>
      </c>
      <c r="I79" t="s">
        <v>469</v>
      </c>
      <c r="J79" t="s">
        <v>470</v>
      </c>
      <c r="K79" t="s">
        <v>471</v>
      </c>
      <c r="L79">
        <v>1296</v>
      </c>
      <c r="N79">
        <v>1002</v>
      </c>
      <c r="O79" t="s">
        <v>472</v>
      </c>
      <c r="P79" t="s">
        <v>472</v>
      </c>
      <c r="Q79">
        <v>1</v>
      </c>
      <c r="W79">
        <v>0</v>
      </c>
      <c r="X79">
        <v>-2122226716</v>
      </c>
      <c r="Y79">
        <v>32.4</v>
      </c>
      <c r="AA79">
        <v>216.49</v>
      </c>
      <c r="AB79">
        <v>0</v>
      </c>
      <c r="AC79">
        <v>0</v>
      </c>
      <c r="AD79">
        <v>0</v>
      </c>
      <c r="AE79">
        <v>46.86</v>
      </c>
      <c r="AF79">
        <v>0</v>
      </c>
      <c r="AG79">
        <v>0</v>
      </c>
      <c r="AH79">
        <v>0</v>
      </c>
      <c r="AI79">
        <v>4.62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32.4</v>
      </c>
      <c r="AU79" t="s">
        <v>3</v>
      </c>
      <c r="AV79">
        <v>0</v>
      </c>
      <c r="AW79">
        <v>2</v>
      </c>
      <c r="AX79">
        <v>63959554</v>
      </c>
      <c r="AY79">
        <v>1</v>
      </c>
      <c r="AZ79">
        <v>0</v>
      </c>
      <c r="BA79">
        <v>86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Y79*Source!I91</f>
        <v>0.61236000000000002</v>
      </c>
      <c r="CY79">
        <f t="shared" si="5"/>
        <v>216.49</v>
      </c>
      <c r="CZ79">
        <f t="shared" si="6"/>
        <v>46.86</v>
      </c>
      <c r="DA79">
        <f t="shared" si="7"/>
        <v>4.62</v>
      </c>
      <c r="DB79">
        <f t="shared" si="8"/>
        <v>1518.26</v>
      </c>
      <c r="DC79">
        <f t="shared" si="9"/>
        <v>0</v>
      </c>
    </row>
    <row r="80" spans="1:107" x14ac:dyDescent="0.4">
      <c r="A80">
        <f>ROW(Source!A95)</f>
        <v>95</v>
      </c>
      <c r="B80">
        <v>63957948</v>
      </c>
      <c r="C80">
        <v>63959558</v>
      </c>
      <c r="D80">
        <v>37064878</v>
      </c>
      <c r="E80">
        <v>1</v>
      </c>
      <c r="F80">
        <v>1</v>
      </c>
      <c r="G80">
        <v>1</v>
      </c>
      <c r="H80">
        <v>1</v>
      </c>
      <c r="I80" t="s">
        <v>473</v>
      </c>
      <c r="J80" t="s">
        <v>3</v>
      </c>
      <c r="K80" t="s">
        <v>474</v>
      </c>
      <c r="L80">
        <v>1191</v>
      </c>
      <c r="N80">
        <v>1013</v>
      </c>
      <c r="O80" t="s">
        <v>391</v>
      </c>
      <c r="P80" t="s">
        <v>391</v>
      </c>
      <c r="Q80">
        <v>1</v>
      </c>
      <c r="W80">
        <v>0</v>
      </c>
      <c r="X80">
        <v>-1081351934</v>
      </c>
      <c r="Y80">
        <v>111.9042</v>
      </c>
      <c r="AA80">
        <v>0</v>
      </c>
      <c r="AB80">
        <v>0</v>
      </c>
      <c r="AC80">
        <v>0</v>
      </c>
      <c r="AD80">
        <v>9.4</v>
      </c>
      <c r="AE80">
        <v>0</v>
      </c>
      <c r="AF80">
        <v>0</v>
      </c>
      <c r="AG80">
        <v>0</v>
      </c>
      <c r="AH80">
        <v>9.4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S80" t="s">
        <v>3</v>
      </c>
      <c r="AT80">
        <v>81.09</v>
      </c>
      <c r="AU80" t="s">
        <v>70</v>
      </c>
      <c r="AV80">
        <v>1</v>
      </c>
      <c r="AW80">
        <v>2</v>
      </c>
      <c r="AX80">
        <v>63959559</v>
      </c>
      <c r="AY80">
        <v>1</v>
      </c>
      <c r="AZ80">
        <v>0</v>
      </c>
      <c r="BA80">
        <v>87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Y80*Source!I95</f>
        <v>3.75998112</v>
      </c>
      <c r="CY80">
        <f>AD80</f>
        <v>9.4</v>
      </c>
      <c r="CZ80">
        <f>AH80</f>
        <v>9.4</v>
      </c>
      <c r="DA80">
        <f>AL80</f>
        <v>1</v>
      </c>
      <c r="DB80">
        <f>ROUND(((ROUND(AT80*CZ80,2)*1.15)*1.2),6)</f>
        <v>1051.905</v>
      </c>
      <c r="DC80">
        <f>ROUND(((ROUND(AT80*AG80,2)*1.15)*1.2),6)</f>
        <v>0</v>
      </c>
    </row>
    <row r="81" spans="1:107" x14ac:dyDescent="0.4">
      <c r="A81">
        <f>ROW(Source!A95)</f>
        <v>95</v>
      </c>
      <c r="B81">
        <v>63957948</v>
      </c>
      <c r="C81">
        <v>63959558</v>
      </c>
      <c r="D81">
        <v>37064876</v>
      </c>
      <c r="E81">
        <v>1</v>
      </c>
      <c r="F81">
        <v>1</v>
      </c>
      <c r="G81">
        <v>1</v>
      </c>
      <c r="H81">
        <v>1</v>
      </c>
      <c r="I81" t="s">
        <v>393</v>
      </c>
      <c r="J81" t="s">
        <v>3</v>
      </c>
      <c r="K81" t="s">
        <v>394</v>
      </c>
      <c r="L81">
        <v>1191</v>
      </c>
      <c r="N81">
        <v>1013</v>
      </c>
      <c r="O81" t="s">
        <v>391</v>
      </c>
      <c r="P81" t="s">
        <v>391</v>
      </c>
      <c r="Q81">
        <v>1</v>
      </c>
      <c r="W81">
        <v>0</v>
      </c>
      <c r="X81">
        <v>-1417349443</v>
      </c>
      <c r="Y81">
        <v>9.15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9.15</v>
      </c>
      <c r="AU81" t="s">
        <v>3</v>
      </c>
      <c r="AV81">
        <v>2</v>
      </c>
      <c r="AW81">
        <v>2</v>
      </c>
      <c r="AX81">
        <v>63959560</v>
      </c>
      <c r="AY81">
        <v>1</v>
      </c>
      <c r="AZ81">
        <v>2048</v>
      </c>
      <c r="BA81">
        <v>88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Y81*Source!I95</f>
        <v>0.30743999999999999</v>
      </c>
      <c r="CY81">
        <f>AD81</f>
        <v>0</v>
      </c>
      <c r="CZ81">
        <f>AH81</f>
        <v>0</v>
      </c>
      <c r="DA81">
        <f>AL81</f>
        <v>1</v>
      </c>
      <c r="DB81">
        <f>ROUND(ROUND(AT81*CZ81,2),6)</f>
        <v>0</v>
      </c>
      <c r="DC81">
        <f>ROUND(ROUND(AT81*AG81,2),6)</f>
        <v>0</v>
      </c>
    </row>
    <row r="82" spans="1:107" x14ac:dyDescent="0.4">
      <c r="A82">
        <f>ROW(Source!A95)</f>
        <v>95</v>
      </c>
      <c r="B82">
        <v>63957948</v>
      </c>
      <c r="C82">
        <v>63959558</v>
      </c>
      <c r="D82">
        <v>36882057</v>
      </c>
      <c r="E82">
        <v>1</v>
      </c>
      <c r="F82">
        <v>1</v>
      </c>
      <c r="G82">
        <v>1</v>
      </c>
      <c r="H82">
        <v>2</v>
      </c>
      <c r="I82" t="s">
        <v>457</v>
      </c>
      <c r="J82" t="s">
        <v>458</v>
      </c>
      <c r="K82" t="s">
        <v>459</v>
      </c>
      <c r="L82">
        <v>1368</v>
      </c>
      <c r="N82">
        <v>1011</v>
      </c>
      <c r="O82" t="s">
        <v>398</v>
      </c>
      <c r="P82" t="s">
        <v>398</v>
      </c>
      <c r="Q82">
        <v>1</v>
      </c>
      <c r="W82">
        <v>0</v>
      </c>
      <c r="X82">
        <v>-1460065968</v>
      </c>
      <c r="Y82">
        <v>10.62</v>
      </c>
      <c r="AA82">
        <v>0</v>
      </c>
      <c r="AB82">
        <v>662.69</v>
      </c>
      <c r="AC82">
        <v>374.49</v>
      </c>
      <c r="AD82">
        <v>0</v>
      </c>
      <c r="AE82">
        <v>0</v>
      </c>
      <c r="AF82">
        <v>86.4</v>
      </c>
      <c r="AG82">
        <v>13.5</v>
      </c>
      <c r="AH82">
        <v>0</v>
      </c>
      <c r="AI82">
        <v>1</v>
      </c>
      <c r="AJ82">
        <v>7.67</v>
      </c>
      <c r="AK82">
        <v>27.74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S82" t="s">
        <v>3</v>
      </c>
      <c r="AT82">
        <v>7.08</v>
      </c>
      <c r="AU82" t="s">
        <v>69</v>
      </c>
      <c r="AV82">
        <v>0</v>
      </c>
      <c r="AW82">
        <v>2</v>
      </c>
      <c r="AX82">
        <v>63959561</v>
      </c>
      <c r="AY82">
        <v>1</v>
      </c>
      <c r="AZ82">
        <v>0</v>
      </c>
      <c r="BA82">
        <v>89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Y82*Source!I95</f>
        <v>0.35683199999999993</v>
      </c>
      <c r="CY82">
        <f>AB82</f>
        <v>662.69</v>
      </c>
      <c r="CZ82">
        <f>AF82</f>
        <v>86.4</v>
      </c>
      <c r="DA82">
        <f>AJ82</f>
        <v>7.67</v>
      </c>
      <c r="DB82">
        <f>ROUND(((ROUND(AT82*CZ82,2)*1.25)*1.2),6)</f>
        <v>917.56500000000005</v>
      </c>
      <c r="DC82">
        <f>ROUND(((ROUND(AT82*AG82,2)*1.25)*1.2),6)</f>
        <v>143.37</v>
      </c>
    </row>
    <row r="83" spans="1:107" x14ac:dyDescent="0.4">
      <c r="A83">
        <f>ROW(Source!A95)</f>
        <v>95</v>
      </c>
      <c r="B83">
        <v>63957948</v>
      </c>
      <c r="C83">
        <v>63959558</v>
      </c>
      <c r="D83">
        <v>36883554</v>
      </c>
      <c r="E83">
        <v>1</v>
      </c>
      <c r="F83">
        <v>1</v>
      </c>
      <c r="G83">
        <v>1</v>
      </c>
      <c r="H83">
        <v>2</v>
      </c>
      <c r="I83" t="s">
        <v>405</v>
      </c>
      <c r="J83" t="s">
        <v>406</v>
      </c>
      <c r="K83" t="s">
        <v>407</v>
      </c>
      <c r="L83">
        <v>1368</v>
      </c>
      <c r="N83">
        <v>1011</v>
      </c>
      <c r="O83" t="s">
        <v>398</v>
      </c>
      <c r="P83" t="s">
        <v>398</v>
      </c>
      <c r="Q83">
        <v>1</v>
      </c>
      <c r="W83">
        <v>0</v>
      </c>
      <c r="X83">
        <v>1372534845</v>
      </c>
      <c r="Y83">
        <v>3.105</v>
      </c>
      <c r="AA83">
        <v>0</v>
      </c>
      <c r="AB83">
        <v>749.09</v>
      </c>
      <c r="AC83">
        <v>321.77999999999997</v>
      </c>
      <c r="AD83">
        <v>0</v>
      </c>
      <c r="AE83">
        <v>0</v>
      </c>
      <c r="AF83">
        <v>65.709999999999994</v>
      </c>
      <c r="AG83">
        <v>11.6</v>
      </c>
      <c r="AH83">
        <v>0</v>
      </c>
      <c r="AI83">
        <v>1</v>
      </c>
      <c r="AJ83">
        <v>11.4</v>
      </c>
      <c r="AK83">
        <v>27.74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3</v>
      </c>
      <c r="AT83">
        <v>2.0699999999999998</v>
      </c>
      <c r="AU83" t="s">
        <v>69</v>
      </c>
      <c r="AV83">
        <v>0</v>
      </c>
      <c r="AW83">
        <v>2</v>
      </c>
      <c r="AX83">
        <v>63959562</v>
      </c>
      <c r="AY83">
        <v>1</v>
      </c>
      <c r="AZ83">
        <v>0</v>
      </c>
      <c r="BA83">
        <v>90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Y83*Source!I95</f>
        <v>0.10432799999999999</v>
      </c>
      <c r="CY83">
        <f>AB83</f>
        <v>749.09</v>
      </c>
      <c r="CZ83">
        <f>AF83</f>
        <v>65.709999999999994</v>
      </c>
      <c r="DA83">
        <f>AJ83</f>
        <v>11.4</v>
      </c>
      <c r="DB83">
        <f>ROUND(((ROUND(AT83*CZ83,2)*1.25)*1.2),6)</f>
        <v>204.03</v>
      </c>
      <c r="DC83">
        <f>ROUND(((ROUND(AT83*AG83,2)*1.25)*1.2),6)</f>
        <v>36.015000000000001</v>
      </c>
    </row>
    <row r="84" spans="1:107" x14ac:dyDescent="0.4">
      <c r="A84">
        <f>ROW(Source!A95)</f>
        <v>95</v>
      </c>
      <c r="B84">
        <v>63957948</v>
      </c>
      <c r="C84">
        <v>63959558</v>
      </c>
      <c r="D84">
        <v>36801919</v>
      </c>
      <c r="E84">
        <v>1</v>
      </c>
      <c r="F84">
        <v>1</v>
      </c>
      <c r="G84">
        <v>1</v>
      </c>
      <c r="H84">
        <v>3</v>
      </c>
      <c r="I84" t="s">
        <v>212</v>
      </c>
      <c r="J84" t="s">
        <v>215</v>
      </c>
      <c r="K84" t="s">
        <v>213</v>
      </c>
      <c r="L84">
        <v>1035</v>
      </c>
      <c r="N84">
        <v>1013</v>
      </c>
      <c r="O84" t="s">
        <v>214</v>
      </c>
      <c r="P84" t="s">
        <v>214</v>
      </c>
      <c r="Q84">
        <v>1</v>
      </c>
      <c r="W84">
        <v>0</v>
      </c>
      <c r="X84">
        <v>36120626</v>
      </c>
      <c r="Y84">
        <v>0</v>
      </c>
      <c r="AA84">
        <v>249.48</v>
      </c>
      <c r="AB84">
        <v>0</v>
      </c>
      <c r="AC84">
        <v>0</v>
      </c>
      <c r="AD84">
        <v>0</v>
      </c>
      <c r="AE84">
        <v>57.09</v>
      </c>
      <c r="AF84">
        <v>0</v>
      </c>
      <c r="AG84">
        <v>0</v>
      </c>
      <c r="AH84">
        <v>0</v>
      </c>
      <c r="AI84">
        <v>4.37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3</v>
      </c>
      <c r="AT84">
        <v>0</v>
      </c>
      <c r="AU84" t="s">
        <v>3</v>
      </c>
      <c r="AV84">
        <v>0</v>
      </c>
      <c r="AW84">
        <v>1</v>
      </c>
      <c r="AX84">
        <v>-1</v>
      </c>
      <c r="AY84">
        <v>0</v>
      </c>
      <c r="AZ84">
        <v>0</v>
      </c>
      <c r="BA84" t="s">
        <v>3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Y84*Source!I95</f>
        <v>0</v>
      </c>
      <c r="CY84">
        <f t="shared" ref="CY84:CY90" si="10">AA84</f>
        <v>249.48</v>
      </c>
      <c r="CZ84">
        <f t="shared" ref="CZ84:CZ90" si="11">AE84</f>
        <v>57.09</v>
      </c>
      <c r="DA84">
        <f t="shared" ref="DA84:DA90" si="12">AI84</f>
        <v>4.37</v>
      </c>
      <c r="DB84">
        <f t="shared" ref="DB84:DB90" si="13">ROUND(ROUND(AT84*CZ84,2),6)</f>
        <v>0</v>
      </c>
      <c r="DC84">
        <f t="shared" ref="DC84:DC90" si="14">ROUND(ROUND(AT84*AG84,2),6)</f>
        <v>0</v>
      </c>
    </row>
    <row r="85" spans="1:107" x14ac:dyDescent="0.4">
      <c r="A85">
        <f>ROW(Source!A95)</f>
        <v>95</v>
      </c>
      <c r="B85">
        <v>63957948</v>
      </c>
      <c r="C85">
        <v>63959558</v>
      </c>
      <c r="D85">
        <v>36804545</v>
      </c>
      <c r="E85">
        <v>1</v>
      </c>
      <c r="F85">
        <v>1</v>
      </c>
      <c r="G85">
        <v>1</v>
      </c>
      <c r="H85">
        <v>3</v>
      </c>
      <c r="I85" t="s">
        <v>460</v>
      </c>
      <c r="J85" t="s">
        <v>461</v>
      </c>
      <c r="K85" t="s">
        <v>462</v>
      </c>
      <c r="L85">
        <v>1348</v>
      </c>
      <c r="N85">
        <v>1009</v>
      </c>
      <c r="O85" t="s">
        <v>42</v>
      </c>
      <c r="P85" t="s">
        <v>42</v>
      </c>
      <c r="Q85">
        <v>1000</v>
      </c>
      <c r="W85">
        <v>0</v>
      </c>
      <c r="X85">
        <v>1174701286</v>
      </c>
      <c r="Y85">
        <v>1.6800000000000001E-3</v>
      </c>
      <c r="AA85">
        <v>96542.68</v>
      </c>
      <c r="AB85">
        <v>0</v>
      </c>
      <c r="AC85">
        <v>0</v>
      </c>
      <c r="AD85">
        <v>0</v>
      </c>
      <c r="AE85">
        <v>11978</v>
      </c>
      <c r="AF85">
        <v>0</v>
      </c>
      <c r="AG85">
        <v>0</v>
      </c>
      <c r="AH85">
        <v>0</v>
      </c>
      <c r="AI85">
        <v>8.06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1.6800000000000001E-3</v>
      </c>
      <c r="AU85" t="s">
        <v>3</v>
      </c>
      <c r="AV85">
        <v>0</v>
      </c>
      <c r="AW85">
        <v>2</v>
      </c>
      <c r="AX85">
        <v>63959564</v>
      </c>
      <c r="AY85">
        <v>1</v>
      </c>
      <c r="AZ85">
        <v>0</v>
      </c>
      <c r="BA85">
        <v>92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Y85*Source!I95</f>
        <v>5.6447999999999999E-5</v>
      </c>
      <c r="CY85">
        <f t="shared" si="10"/>
        <v>96542.68</v>
      </c>
      <c r="CZ85">
        <f t="shared" si="11"/>
        <v>11978</v>
      </c>
      <c r="DA85">
        <f t="shared" si="12"/>
        <v>8.06</v>
      </c>
      <c r="DB85">
        <f t="shared" si="13"/>
        <v>20.12</v>
      </c>
      <c r="DC85">
        <f t="shared" si="14"/>
        <v>0</v>
      </c>
    </row>
    <row r="86" spans="1:107" x14ac:dyDescent="0.4">
      <c r="A86">
        <f>ROW(Source!A95)</f>
        <v>95</v>
      </c>
      <c r="B86">
        <v>63957948</v>
      </c>
      <c r="C86">
        <v>63959558</v>
      </c>
      <c r="D86">
        <v>36807324</v>
      </c>
      <c r="E86">
        <v>1</v>
      </c>
      <c r="F86">
        <v>1</v>
      </c>
      <c r="G86">
        <v>1</v>
      </c>
      <c r="H86">
        <v>3</v>
      </c>
      <c r="I86" t="s">
        <v>463</v>
      </c>
      <c r="J86" t="s">
        <v>464</v>
      </c>
      <c r="K86" t="s">
        <v>465</v>
      </c>
      <c r="L86">
        <v>1339</v>
      </c>
      <c r="N86">
        <v>1007</v>
      </c>
      <c r="O86" t="s">
        <v>433</v>
      </c>
      <c r="P86" t="s">
        <v>433</v>
      </c>
      <c r="Q86">
        <v>1</v>
      </c>
      <c r="W86">
        <v>0</v>
      </c>
      <c r="X86">
        <v>-2072708995</v>
      </c>
      <c r="Y86">
        <v>7.5999999999999998E-2</v>
      </c>
      <c r="AA86">
        <v>3027.38</v>
      </c>
      <c r="AB86">
        <v>0</v>
      </c>
      <c r="AC86">
        <v>0</v>
      </c>
      <c r="AD86">
        <v>0</v>
      </c>
      <c r="AE86">
        <v>458</v>
      </c>
      <c r="AF86">
        <v>0</v>
      </c>
      <c r="AG86">
        <v>0</v>
      </c>
      <c r="AH86">
        <v>0</v>
      </c>
      <c r="AI86">
        <v>6.61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7.5999999999999998E-2</v>
      </c>
      <c r="AU86" t="s">
        <v>3</v>
      </c>
      <c r="AV86">
        <v>0</v>
      </c>
      <c r="AW86">
        <v>2</v>
      </c>
      <c r="AX86">
        <v>63959565</v>
      </c>
      <c r="AY86">
        <v>1</v>
      </c>
      <c r="AZ86">
        <v>0</v>
      </c>
      <c r="BA86">
        <v>93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Y86*Source!I95</f>
        <v>2.5535999999999996E-3</v>
      </c>
      <c r="CY86">
        <f t="shared" si="10"/>
        <v>3027.38</v>
      </c>
      <c r="CZ86">
        <f t="shared" si="11"/>
        <v>458</v>
      </c>
      <c r="DA86">
        <f t="shared" si="12"/>
        <v>6.61</v>
      </c>
      <c r="DB86">
        <f t="shared" si="13"/>
        <v>34.81</v>
      </c>
      <c r="DC86">
        <f t="shared" si="14"/>
        <v>0</v>
      </c>
    </row>
    <row r="87" spans="1:107" x14ac:dyDescent="0.4">
      <c r="A87">
        <f>ROW(Source!A95)</f>
        <v>95</v>
      </c>
      <c r="B87">
        <v>63957948</v>
      </c>
      <c r="C87">
        <v>63959558</v>
      </c>
      <c r="D87">
        <v>36824509</v>
      </c>
      <c r="E87">
        <v>1</v>
      </c>
      <c r="F87">
        <v>1</v>
      </c>
      <c r="G87">
        <v>1</v>
      </c>
      <c r="H87">
        <v>3</v>
      </c>
      <c r="I87" t="s">
        <v>217</v>
      </c>
      <c r="J87" t="s">
        <v>219</v>
      </c>
      <c r="K87" t="s">
        <v>218</v>
      </c>
      <c r="L87">
        <v>1346</v>
      </c>
      <c r="N87">
        <v>1009</v>
      </c>
      <c r="O87" t="s">
        <v>175</v>
      </c>
      <c r="P87" t="s">
        <v>175</v>
      </c>
      <c r="Q87">
        <v>1</v>
      </c>
      <c r="W87">
        <v>0</v>
      </c>
      <c r="X87">
        <v>-434255036</v>
      </c>
      <c r="Y87">
        <v>22.41</v>
      </c>
      <c r="AA87">
        <v>64.33</v>
      </c>
      <c r="AB87">
        <v>0</v>
      </c>
      <c r="AC87">
        <v>0</v>
      </c>
      <c r="AD87">
        <v>0</v>
      </c>
      <c r="AE87">
        <v>10.26</v>
      </c>
      <c r="AF87">
        <v>0</v>
      </c>
      <c r="AG87">
        <v>0</v>
      </c>
      <c r="AH87">
        <v>0</v>
      </c>
      <c r="AI87">
        <v>6.27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3</v>
      </c>
      <c r="AT87">
        <v>22.41</v>
      </c>
      <c r="AU87" t="s">
        <v>3</v>
      </c>
      <c r="AV87">
        <v>0</v>
      </c>
      <c r="AW87">
        <v>1</v>
      </c>
      <c r="AX87">
        <v>-1</v>
      </c>
      <c r="AY87">
        <v>0</v>
      </c>
      <c r="AZ87">
        <v>0</v>
      </c>
      <c r="BA87" t="s">
        <v>3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Y87*Source!I95</f>
        <v>0.75297599999999998</v>
      </c>
      <c r="CY87">
        <f t="shared" si="10"/>
        <v>64.33</v>
      </c>
      <c r="CZ87">
        <f t="shared" si="11"/>
        <v>10.26</v>
      </c>
      <c r="DA87">
        <f t="shared" si="12"/>
        <v>6.27</v>
      </c>
      <c r="DB87">
        <f t="shared" si="13"/>
        <v>229.93</v>
      </c>
      <c r="DC87">
        <f t="shared" si="14"/>
        <v>0</v>
      </c>
    </row>
    <row r="88" spans="1:107" x14ac:dyDescent="0.4">
      <c r="A88">
        <f>ROW(Source!A95)</f>
        <v>95</v>
      </c>
      <c r="B88">
        <v>63957948</v>
      </c>
      <c r="C88">
        <v>63959558</v>
      </c>
      <c r="D88">
        <v>36830501</v>
      </c>
      <c r="E88">
        <v>1</v>
      </c>
      <c r="F88">
        <v>1</v>
      </c>
      <c r="G88">
        <v>1</v>
      </c>
      <c r="H88">
        <v>3</v>
      </c>
      <c r="I88" t="s">
        <v>466</v>
      </c>
      <c r="J88" t="s">
        <v>467</v>
      </c>
      <c r="K88" t="s">
        <v>468</v>
      </c>
      <c r="L88">
        <v>1339</v>
      </c>
      <c r="N88">
        <v>1007</v>
      </c>
      <c r="O88" t="s">
        <v>433</v>
      </c>
      <c r="P88" t="s">
        <v>433</v>
      </c>
      <c r="Q88">
        <v>1</v>
      </c>
      <c r="W88">
        <v>0</v>
      </c>
      <c r="X88">
        <v>2024089152</v>
      </c>
      <c r="Y88">
        <v>7.0000000000000007E-2</v>
      </c>
      <c r="AA88">
        <v>5742</v>
      </c>
      <c r="AB88">
        <v>0</v>
      </c>
      <c r="AC88">
        <v>0</v>
      </c>
      <c r="AD88">
        <v>0</v>
      </c>
      <c r="AE88">
        <v>1100</v>
      </c>
      <c r="AF88">
        <v>0</v>
      </c>
      <c r="AG88">
        <v>0</v>
      </c>
      <c r="AH88">
        <v>0</v>
      </c>
      <c r="AI88">
        <v>5.22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7.0000000000000007E-2</v>
      </c>
      <c r="AU88" t="s">
        <v>3</v>
      </c>
      <c r="AV88">
        <v>0</v>
      </c>
      <c r="AW88">
        <v>2</v>
      </c>
      <c r="AX88">
        <v>63959567</v>
      </c>
      <c r="AY88">
        <v>1</v>
      </c>
      <c r="AZ88">
        <v>0</v>
      </c>
      <c r="BA88">
        <v>95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Y88*Source!I95</f>
        <v>2.3519999999999999E-3</v>
      </c>
      <c r="CY88">
        <f t="shared" si="10"/>
        <v>5742</v>
      </c>
      <c r="CZ88">
        <f t="shared" si="11"/>
        <v>1100</v>
      </c>
      <c r="DA88">
        <f t="shared" si="12"/>
        <v>5.22</v>
      </c>
      <c r="DB88">
        <f t="shared" si="13"/>
        <v>77</v>
      </c>
      <c r="DC88">
        <f t="shared" si="14"/>
        <v>0</v>
      </c>
    </row>
    <row r="89" spans="1:107" x14ac:dyDescent="0.4">
      <c r="A89">
        <f>ROW(Source!A95)</f>
        <v>95</v>
      </c>
      <c r="B89">
        <v>63957948</v>
      </c>
      <c r="C89">
        <v>63959558</v>
      </c>
      <c r="D89">
        <v>36830611</v>
      </c>
      <c r="E89">
        <v>1</v>
      </c>
      <c r="F89">
        <v>1</v>
      </c>
      <c r="G89">
        <v>1</v>
      </c>
      <c r="H89">
        <v>3</v>
      </c>
      <c r="I89" t="s">
        <v>221</v>
      </c>
      <c r="J89" t="s">
        <v>223</v>
      </c>
      <c r="K89" t="s">
        <v>222</v>
      </c>
      <c r="L89">
        <v>1327</v>
      </c>
      <c r="N89">
        <v>1005</v>
      </c>
      <c r="O89" t="s">
        <v>67</v>
      </c>
      <c r="P89" t="s">
        <v>67</v>
      </c>
      <c r="Q89">
        <v>1</v>
      </c>
      <c r="W89">
        <v>0</v>
      </c>
      <c r="X89">
        <v>425018049</v>
      </c>
      <c r="Y89">
        <v>100</v>
      </c>
      <c r="AA89">
        <v>9802.4500000000007</v>
      </c>
      <c r="AB89">
        <v>0</v>
      </c>
      <c r="AC89">
        <v>0</v>
      </c>
      <c r="AD89">
        <v>0</v>
      </c>
      <c r="AE89">
        <v>2426.35</v>
      </c>
      <c r="AF89">
        <v>0</v>
      </c>
      <c r="AG89">
        <v>0</v>
      </c>
      <c r="AH89">
        <v>0</v>
      </c>
      <c r="AI89">
        <v>4.04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3</v>
      </c>
      <c r="AT89">
        <v>100</v>
      </c>
      <c r="AU89" t="s">
        <v>3</v>
      </c>
      <c r="AV89">
        <v>0</v>
      </c>
      <c r="AW89">
        <v>1</v>
      </c>
      <c r="AX89">
        <v>-1</v>
      </c>
      <c r="AY89">
        <v>0</v>
      </c>
      <c r="AZ89">
        <v>0</v>
      </c>
      <c r="BA89" t="s">
        <v>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Y89*Source!I95</f>
        <v>3.36</v>
      </c>
      <c r="CY89">
        <f t="shared" si="10"/>
        <v>9802.4500000000007</v>
      </c>
      <c r="CZ89">
        <f t="shared" si="11"/>
        <v>2426.35</v>
      </c>
      <c r="DA89">
        <f t="shared" si="12"/>
        <v>4.04</v>
      </c>
      <c r="DB89">
        <f t="shared" si="13"/>
        <v>242635</v>
      </c>
      <c r="DC89">
        <f t="shared" si="14"/>
        <v>0</v>
      </c>
    </row>
    <row r="90" spans="1:107" x14ac:dyDescent="0.4">
      <c r="A90">
        <f>ROW(Source!A95)</f>
        <v>95</v>
      </c>
      <c r="B90">
        <v>63957948</v>
      </c>
      <c r="C90">
        <v>63959558</v>
      </c>
      <c r="D90">
        <v>36838798</v>
      </c>
      <c r="E90">
        <v>1</v>
      </c>
      <c r="F90">
        <v>1</v>
      </c>
      <c r="G90">
        <v>1</v>
      </c>
      <c r="H90">
        <v>3</v>
      </c>
      <c r="I90" t="s">
        <v>469</v>
      </c>
      <c r="J90" t="s">
        <v>470</v>
      </c>
      <c r="K90" t="s">
        <v>471</v>
      </c>
      <c r="L90">
        <v>1296</v>
      </c>
      <c r="N90">
        <v>1002</v>
      </c>
      <c r="O90" t="s">
        <v>472</v>
      </c>
      <c r="P90" t="s">
        <v>472</v>
      </c>
      <c r="Q90">
        <v>1</v>
      </c>
      <c r="W90">
        <v>0</v>
      </c>
      <c r="X90">
        <v>-2122226716</v>
      </c>
      <c r="Y90">
        <v>22.2</v>
      </c>
      <c r="AA90">
        <v>216.49</v>
      </c>
      <c r="AB90">
        <v>0</v>
      </c>
      <c r="AC90">
        <v>0</v>
      </c>
      <c r="AD90">
        <v>0</v>
      </c>
      <c r="AE90">
        <v>46.86</v>
      </c>
      <c r="AF90">
        <v>0</v>
      </c>
      <c r="AG90">
        <v>0</v>
      </c>
      <c r="AH90">
        <v>0</v>
      </c>
      <c r="AI90">
        <v>4.62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22.2</v>
      </c>
      <c r="AU90" t="s">
        <v>3</v>
      </c>
      <c r="AV90">
        <v>0</v>
      </c>
      <c r="AW90">
        <v>2</v>
      </c>
      <c r="AX90">
        <v>63959569</v>
      </c>
      <c r="AY90">
        <v>1</v>
      </c>
      <c r="AZ90">
        <v>0</v>
      </c>
      <c r="BA90">
        <v>97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Y90*Source!I95</f>
        <v>0.74591999999999992</v>
      </c>
      <c r="CY90">
        <f t="shared" si="10"/>
        <v>216.49</v>
      </c>
      <c r="CZ90">
        <f t="shared" si="11"/>
        <v>46.86</v>
      </c>
      <c r="DA90">
        <f t="shared" si="12"/>
        <v>4.62</v>
      </c>
      <c r="DB90">
        <f t="shared" si="13"/>
        <v>1040.29</v>
      </c>
      <c r="DC90">
        <f t="shared" si="14"/>
        <v>0</v>
      </c>
    </row>
    <row r="91" spans="1:107" x14ac:dyDescent="0.4">
      <c r="A91">
        <f>ROW(Source!A99)</f>
        <v>99</v>
      </c>
      <c r="B91">
        <v>63957948</v>
      </c>
      <c r="C91">
        <v>63961354</v>
      </c>
      <c r="D91">
        <v>37066717</v>
      </c>
      <c r="E91">
        <v>1</v>
      </c>
      <c r="F91">
        <v>1</v>
      </c>
      <c r="G91">
        <v>1</v>
      </c>
      <c r="H91">
        <v>1</v>
      </c>
      <c r="I91" t="s">
        <v>475</v>
      </c>
      <c r="J91" t="s">
        <v>3</v>
      </c>
      <c r="K91" t="s">
        <v>476</v>
      </c>
      <c r="L91">
        <v>1191</v>
      </c>
      <c r="N91">
        <v>1013</v>
      </c>
      <c r="O91" t="s">
        <v>391</v>
      </c>
      <c r="P91" t="s">
        <v>391</v>
      </c>
      <c r="Q91">
        <v>1</v>
      </c>
      <c r="W91">
        <v>0</v>
      </c>
      <c r="X91">
        <v>-509590494</v>
      </c>
      <c r="Y91">
        <v>10.791600000000001</v>
      </c>
      <c r="AA91">
        <v>0</v>
      </c>
      <c r="AB91">
        <v>0</v>
      </c>
      <c r="AC91">
        <v>0</v>
      </c>
      <c r="AD91">
        <v>8.17</v>
      </c>
      <c r="AE91">
        <v>0</v>
      </c>
      <c r="AF91">
        <v>0</v>
      </c>
      <c r="AG91">
        <v>0</v>
      </c>
      <c r="AH91">
        <v>8.17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S91" t="s">
        <v>3</v>
      </c>
      <c r="AT91">
        <v>7.82</v>
      </c>
      <c r="AU91" t="s">
        <v>70</v>
      </c>
      <c r="AV91">
        <v>1</v>
      </c>
      <c r="AW91">
        <v>2</v>
      </c>
      <c r="AX91">
        <v>63961355</v>
      </c>
      <c r="AY91">
        <v>1</v>
      </c>
      <c r="AZ91">
        <v>0</v>
      </c>
      <c r="BA91">
        <v>98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Y91*Source!I99</f>
        <v>2.3525688000000002</v>
      </c>
      <c r="CY91">
        <f>AD91</f>
        <v>8.17</v>
      </c>
      <c r="CZ91">
        <f>AH91</f>
        <v>8.17</v>
      </c>
      <c r="DA91">
        <f>AL91</f>
        <v>1</v>
      </c>
      <c r="DB91">
        <f>ROUND(((ROUND(AT91*CZ91,2)*1.15)*1.2),6)</f>
        <v>88.168199999999999</v>
      </c>
      <c r="DC91">
        <f>ROUND(((ROUND(AT91*AG91,2)*1.15)*1.2),6)</f>
        <v>0</v>
      </c>
    </row>
    <row r="92" spans="1:107" x14ac:dyDescent="0.4">
      <c r="A92">
        <f>ROW(Source!A99)</f>
        <v>99</v>
      </c>
      <c r="B92">
        <v>63957948</v>
      </c>
      <c r="C92">
        <v>63961354</v>
      </c>
      <c r="D92">
        <v>37064876</v>
      </c>
      <c r="E92">
        <v>1</v>
      </c>
      <c r="F92">
        <v>1</v>
      </c>
      <c r="G92">
        <v>1</v>
      </c>
      <c r="H92">
        <v>1</v>
      </c>
      <c r="I92" t="s">
        <v>393</v>
      </c>
      <c r="J92" t="s">
        <v>3</v>
      </c>
      <c r="K92" t="s">
        <v>394</v>
      </c>
      <c r="L92">
        <v>1191</v>
      </c>
      <c r="N92">
        <v>1013</v>
      </c>
      <c r="O92" t="s">
        <v>391</v>
      </c>
      <c r="P92" t="s">
        <v>391</v>
      </c>
      <c r="Q92">
        <v>1</v>
      </c>
      <c r="W92">
        <v>0</v>
      </c>
      <c r="X92">
        <v>-1417349443</v>
      </c>
      <c r="Y92">
        <v>0.04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0.04</v>
      </c>
      <c r="AU92" t="s">
        <v>3</v>
      </c>
      <c r="AV92">
        <v>2</v>
      </c>
      <c r="AW92">
        <v>2</v>
      </c>
      <c r="AX92">
        <v>63961356</v>
      </c>
      <c r="AY92">
        <v>1</v>
      </c>
      <c r="AZ92">
        <v>2048</v>
      </c>
      <c r="BA92">
        <v>99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Y92*Source!I99</f>
        <v>8.7200000000000003E-3</v>
      </c>
      <c r="CY92">
        <f>AD92</f>
        <v>0</v>
      </c>
      <c r="CZ92">
        <f>AH92</f>
        <v>0</v>
      </c>
      <c r="DA92">
        <f>AL92</f>
        <v>1</v>
      </c>
      <c r="DB92">
        <f>ROUND(ROUND(AT92*CZ92,2),6)</f>
        <v>0</v>
      </c>
      <c r="DC92">
        <f>ROUND(ROUND(AT92*AG92,2),6)</f>
        <v>0</v>
      </c>
    </row>
    <row r="93" spans="1:107" x14ac:dyDescent="0.4">
      <c r="A93">
        <f>ROW(Source!A99)</f>
        <v>99</v>
      </c>
      <c r="B93">
        <v>63957948</v>
      </c>
      <c r="C93">
        <v>63961354</v>
      </c>
      <c r="D93">
        <v>36883554</v>
      </c>
      <c r="E93">
        <v>1</v>
      </c>
      <c r="F93">
        <v>1</v>
      </c>
      <c r="G93">
        <v>1</v>
      </c>
      <c r="H93">
        <v>2</v>
      </c>
      <c r="I93" t="s">
        <v>405</v>
      </c>
      <c r="J93" t="s">
        <v>406</v>
      </c>
      <c r="K93" t="s">
        <v>407</v>
      </c>
      <c r="L93">
        <v>1368</v>
      </c>
      <c r="N93">
        <v>1011</v>
      </c>
      <c r="O93" t="s">
        <v>398</v>
      </c>
      <c r="P93" t="s">
        <v>398</v>
      </c>
      <c r="Q93">
        <v>1</v>
      </c>
      <c r="W93">
        <v>0</v>
      </c>
      <c r="X93">
        <v>1372534845</v>
      </c>
      <c r="Y93">
        <v>0.06</v>
      </c>
      <c r="AA93">
        <v>0</v>
      </c>
      <c r="AB93">
        <v>749.09</v>
      </c>
      <c r="AC93">
        <v>321.77999999999997</v>
      </c>
      <c r="AD93">
        <v>0</v>
      </c>
      <c r="AE93">
        <v>0</v>
      </c>
      <c r="AF93">
        <v>65.709999999999994</v>
      </c>
      <c r="AG93">
        <v>11.6</v>
      </c>
      <c r="AH93">
        <v>0</v>
      </c>
      <c r="AI93">
        <v>1</v>
      </c>
      <c r="AJ93">
        <v>11.4</v>
      </c>
      <c r="AK93">
        <v>27.74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3</v>
      </c>
      <c r="AT93">
        <v>0.04</v>
      </c>
      <c r="AU93" t="s">
        <v>69</v>
      </c>
      <c r="AV93">
        <v>0</v>
      </c>
      <c r="AW93">
        <v>2</v>
      </c>
      <c r="AX93">
        <v>63961357</v>
      </c>
      <c r="AY93">
        <v>1</v>
      </c>
      <c r="AZ93">
        <v>0</v>
      </c>
      <c r="BA93">
        <v>100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Y93*Source!I99</f>
        <v>1.308E-2</v>
      </c>
      <c r="CY93">
        <f>AB93</f>
        <v>749.09</v>
      </c>
      <c r="CZ93">
        <f>AF93</f>
        <v>65.709999999999994</v>
      </c>
      <c r="DA93">
        <f>AJ93</f>
        <v>11.4</v>
      </c>
      <c r="DB93">
        <f>ROUND(((ROUND(AT93*CZ93,2)*1.25)*1.2),6)</f>
        <v>3.9449999999999998</v>
      </c>
      <c r="DC93">
        <f>ROUND(((ROUND(AT93*AG93,2)*1.25)*1.2),6)</f>
        <v>0.69</v>
      </c>
    </row>
    <row r="94" spans="1:107" x14ac:dyDescent="0.4">
      <c r="A94">
        <f>ROW(Source!A99)</f>
        <v>99</v>
      </c>
      <c r="B94">
        <v>63957948</v>
      </c>
      <c r="C94">
        <v>63961354</v>
      </c>
      <c r="D94">
        <v>36804545</v>
      </c>
      <c r="E94">
        <v>1</v>
      </c>
      <c r="F94">
        <v>1</v>
      </c>
      <c r="G94">
        <v>1</v>
      </c>
      <c r="H94">
        <v>3</v>
      </c>
      <c r="I94" t="s">
        <v>460</v>
      </c>
      <c r="J94" t="s">
        <v>461</v>
      </c>
      <c r="K94" t="s">
        <v>462</v>
      </c>
      <c r="L94">
        <v>1348</v>
      </c>
      <c r="N94">
        <v>1009</v>
      </c>
      <c r="O94" t="s">
        <v>42</v>
      </c>
      <c r="P94" t="s">
        <v>42</v>
      </c>
      <c r="Q94">
        <v>1000</v>
      </c>
      <c r="W94">
        <v>0</v>
      </c>
      <c r="X94">
        <v>1174701286</v>
      </c>
      <c r="Y94">
        <v>7.1000000000000002E-4</v>
      </c>
      <c r="AA94">
        <v>96542.68</v>
      </c>
      <c r="AB94">
        <v>0</v>
      </c>
      <c r="AC94">
        <v>0</v>
      </c>
      <c r="AD94">
        <v>0</v>
      </c>
      <c r="AE94">
        <v>11978</v>
      </c>
      <c r="AF94">
        <v>0</v>
      </c>
      <c r="AG94">
        <v>0</v>
      </c>
      <c r="AH94">
        <v>0</v>
      </c>
      <c r="AI94">
        <v>8.06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7.1000000000000002E-4</v>
      </c>
      <c r="AU94" t="s">
        <v>3</v>
      </c>
      <c r="AV94">
        <v>0</v>
      </c>
      <c r="AW94">
        <v>2</v>
      </c>
      <c r="AX94">
        <v>63961358</v>
      </c>
      <c r="AY94">
        <v>1</v>
      </c>
      <c r="AZ94">
        <v>0</v>
      </c>
      <c r="BA94">
        <v>101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Y94*Source!I99</f>
        <v>1.5478000000000001E-4</v>
      </c>
      <c r="CY94">
        <f>AA94</f>
        <v>96542.68</v>
      </c>
      <c r="CZ94">
        <f>AE94</f>
        <v>11978</v>
      </c>
      <c r="DA94">
        <f>AI94</f>
        <v>8.06</v>
      </c>
      <c r="DB94">
        <f>ROUND(ROUND(AT94*CZ94,2),6)</f>
        <v>8.5</v>
      </c>
      <c r="DC94">
        <f>ROUND(ROUND(AT94*AG94,2),6)</f>
        <v>0</v>
      </c>
    </row>
    <row r="95" spans="1:107" x14ac:dyDescent="0.4">
      <c r="A95">
        <f>ROW(Source!A99)</f>
        <v>99</v>
      </c>
      <c r="B95">
        <v>63957948</v>
      </c>
      <c r="C95">
        <v>63961354</v>
      </c>
      <c r="D95">
        <v>61961410</v>
      </c>
      <c r="E95">
        <v>1</v>
      </c>
      <c r="F95">
        <v>1</v>
      </c>
      <c r="G95">
        <v>1</v>
      </c>
      <c r="H95">
        <v>3</v>
      </c>
      <c r="I95" t="s">
        <v>236</v>
      </c>
      <c r="J95" t="s">
        <v>238</v>
      </c>
      <c r="K95" t="s">
        <v>237</v>
      </c>
      <c r="L95">
        <v>1301</v>
      </c>
      <c r="N95">
        <v>1003</v>
      </c>
      <c r="O95" t="s">
        <v>143</v>
      </c>
      <c r="P95" t="s">
        <v>143</v>
      </c>
      <c r="Q95">
        <v>1</v>
      </c>
      <c r="W95">
        <v>0</v>
      </c>
      <c r="X95">
        <v>1076639794</v>
      </c>
      <c r="Y95">
        <v>112</v>
      </c>
      <c r="AA95">
        <v>91.59</v>
      </c>
      <c r="AB95">
        <v>0</v>
      </c>
      <c r="AC95">
        <v>0</v>
      </c>
      <c r="AD95">
        <v>0</v>
      </c>
      <c r="AE95">
        <v>26.32</v>
      </c>
      <c r="AF95">
        <v>0</v>
      </c>
      <c r="AG95">
        <v>0</v>
      </c>
      <c r="AH95">
        <v>0</v>
      </c>
      <c r="AI95">
        <v>3.48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3</v>
      </c>
      <c r="AT95">
        <v>112</v>
      </c>
      <c r="AU95" t="s">
        <v>3</v>
      </c>
      <c r="AV95">
        <v>0</v>
      </c>
      <c r="AW95">
        <v>1</v>
      </c>
      <c r="AX95">
        <v>-1</v>
      </c>
      <c r="AY95">
        <v>0</v>
      </c>
      <c r="AZ95">
        <v>0</v>
      </c>
      <c r="BA95" t="s">
        <v>3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Y95*Source!I99</f>
        <v>24.416</v>
      </c>
      <c r="CY95">
        <f>AA95</f>
        <v>91.59</v>
      </c>
      <c r="CZ95">
        <f>AE95</f>
        <v>26.32</v>
      </c>
      <c r="DA95">
        <f>AI95</f>
        <v>3.48</v>
      </c>
      <c r="DB95">
        <f>ROUND(ROUND(AT95*CZ95,2),6)</f>
        <v>2947.84</v>
      </c>
      <c r="DC95">
        <f>ROUND(ROUND(AT95*AG95,2),6)</f>
        <v>0</v>
      </c>
    </row>
    <row r="96" spans="1:107" x14ac:dyDescent="0.4">
      <c r="A96">
        <f>ROW(Source!A101)</f>
        <v>101</v>
      </c>
      <c r="B96">
        <v>63957948</v>
      </c>
      <c r="C96">
        <v>63959645</v>
      </c>
      <c r="D96">
        <v>37071037</v>
      </c>
      <c r="E96">
        <v>1</v>
      </c>
      <c r="F96">
        <v>1</v>
      </c>
      <c r="G96">
        <v>1</v>
      </c>
      <c r="H96">
        <v>1</v>
      </c>
      <c r="I96" t="s">
        <v>477</v>
      </c>
      <c r="J96" t="s">
        <v>3</v>
      </c>
      <c r="K96" t="s">
        <v>478</v>
      </c>
      <c r="L96">
        <v>1191</v>
      </c>
      <c r="N96">
        <v>1013</v>
      </c>
      <c r="O96" t="s">
        <v>391</v>
      </c>
      <c r="P96" t="s">
        <v>391</v>
      </c>
      <c r="Q96">
        <v>1</v>
      </c>
      <c r="W96">
        <v>0</v>
      </c>
      <c r="X96">
        <v>1069510174</v>
      </c>
      <c r="Y96">
        <v>29.876999999999999</v>
      </c>
      <c r="AA96">
        <v>0</v>
      </c>
      <c r="AB96">
        <v>0</v>
      </c>
      <c r="AC96">
        <v>0</v>
      </c>
      <c r="AD96">
        <v>9.6199999999999992</v>
      </c>
      <c r="AE96">
        <v>0</v>
      </c>
      <c r="AF96">
        <v>0</v>
      </c>
      <c r="AG96">
        <v>0</v>
      </c>
      <c r="AH96">
        <v>9.6199999999999992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3</v>
      </c>
      <c r="AT96">
        <v>21.65</v>
      </c>
      <c r="AU96" t="s">
        <v>70</v>
      </c>
      <c r="AV96">
        <v>1</v>
      </c>
      <c r="AW96">
        <v>2</v>
      </c>
      <c r="AX96">
        <v>63959646</v>
      </c>
      <c r="AY96">
        <v>1</v>
      </c>
      <c r="AZ96">
        <v>0</v>
      </c>
      <c r="BA96">
        <v>103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Y96*Source!I101</f>
        <v>2.9877000000000002</v>
      </c>
      <c r="CY96">
        <f>AD96</f>
        <v>9.6199999999999992</v>
      </c>
      <c r="CZ96">
        <f>AH96</f>
        <v>9.6199999999999992</v>
      </c>
      <c r="DA96">
        <f>AL96</f>
        <v>1</v>
      </c>
      <c r="DB96">
        <f>ROUND(((ROUND(AT96*CZ96,2)*1.15)*1.2),6)</f>
        <v>287.4126</v>
      </c>
      <c r="DC96">
        <f>ROUND(((ROUND(AT96*AG96,2)*1.15)*1.2),6)</f>
        <v>0</v>
      </c>
    </row>
    <row r="97" spans="1:107" x14ac:dyDescent="0.4">
      <c r="A97">
        <f>ROW(Source!A101)</f>
        <v>101</v>
      </c>
      <c r="B97">
        <v>63957948</v>
      </c>
      <c r="C97">
        <v>63959645</v>
      </c>
      <c r="D97">
        <v>37064876</v>
      </c>
      <c r="E97">
        <v>1</v>
      </c>
      <c r="F97">
        <v>1</v>
      </c>
      <c r="G97">
        <v>1</v>
      </c>
      <c r="H97">
        <v>1</v>
      </c>
      <c r="I97" t="s">
        <v>393</v>
      </c>
      <c r="J97" t="s">
        <v>3</v>
      </c>
      <c r="K97" t="s">
        <v>394</v>
      </c>
      <c r="L97">
        <v>1191</v>
      </c>
      <c r="N97">
        <v>1013</v>
      </c>
      <c r="O97" t="s">
        <v>391</v>
      </c>
      <c r="P97" t="s">
        <v>391</v>
      </c>
      <c r="Q97">
        <v>1</v>
      </c>
      <c r="W97">
        <v>0</v>
      </c>
      <c r="X97">
        <v>-1417349443</v>
      </c>
      <c r="Y97">
        <v>0.35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0.35</v>
      </c>
      <c r="AU97" t="s">
        <v>3</v>
      </c>
      <c r="AV97">
        <v>2</v>
      </c>
      <c r="AW97">
        <v>2</v>
      </c>
      <c r="AX97">
        <v>63959647</v>
      </c>
      <c r="AY97">
        <v>1</v>
      </c>
      <c r="AZ97">
        <v>2048</v>
      </c>
      <c r="BA97">
        <v>104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Y97*Source!I101</f>
        <v>3.4999999999999996E-2</v>
      </c>
      <c r="CY97">
        <f>AD97</f>
        <v>0</v>
      </c>
      <c r="CZ97">
        <f>AH97</f>
        <v>0</v>
      </c>
      <c r="DA97">
        <f>AL97</f>
        <v>1</v>
      </c>
      <c r="DB97">
        <f>ROUND(ROUND(AT97*CZ97,2),6)</f>
        <v>0</v>
      </c>
      <c r="DC97">
        <f>ROUND(ROUND(AT97*AG97,2),6)</f>
        <v>0</v>
      </c>
    </row>
    <row r="98" spans="1:107" x14ac:dyDescent="0.4">
      <c r="A98">
        <f>ROW(Source!A101)</f>
        <v>101</v>
      </c>
      <c r="B98">
        <v>63957948</v>
      </c>
      <c r="C98">
        <v>63959645</v>
      </c>
      <c r="D98">
        <v>36882452</v>
      </c>
      <c r="E98">
        <v>1</v>
      </c>
      <c r="F98">
        <v>1</v>
      </c>
      <c r="G98">
        <v>1</v>
      </c>
      <c r="H98">
        <v>2</v>
      </c>
      <c r="I98" t="s">
        <v>395</v>
      </c>
      <c r="J98" t="s">
        <v>396</v>
      </c>
      <c r="K98" t="s">
        <v>397</v>
      </c>
      <c r="L98">
        <v>1368</v>
      </c>
      <c r="N98">
        <v>1011</v>
      </c>
      <c r="O98" t="s">
        <v>398</v>
      </c>
      <c r="P98" t="s">
        <v>398</v>
      </c>
      <c r="Q98">
        <v>1</v>
      </c>
      <c r="W98">
        <v>0</v>
      </c>
      <c r="X98">
        <v>1188625873</v>
      </c>
      <c r="Y98">
        <v>0.19500000000000001</v>
      </c>
      <c r="AA98">
        <v>0</v>
      </c>
      <c r="AB98">
        <v>415.76</v>
      </c>
      <c r="AC98">
        <v>374.49</v>
      </c>
      <c r="AD98">
        <v>0</v>
      </c>
      <c r="AE98">
        <v>0</v>
      </c>
      <c r="AF98">
        <v>31.26</v>
      </c>
      <c r="AG98">
        <v>13.5</v>
      </c>
      <c r="AH98">
        <v>0</v>
      </c>
      <c r="AI98">
        <v>1</v>
      </c>
      <c r="AJ98">
        <v>13.3</v>
      </c>
      <c r="AK98">
        <v>27.74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S98" t="s">
        <v>3</v>
      </c>
      <c r="AT98">
        <v>0.13</v>
      </c>
      <c r="AU98" t="s">
        <v>69</v>
      </c>
      <c r="AV98">
        <v>0</v>
      </c>
      <c r="AW98">
        <v>2</v>
      </c>
      <c r="AX98">
        <v>63959648</v>
      </c>
      <c r="AY98">
        <v>1</v>
      </c>
      <c r="AZ98">
        <v>0</v>
      </c>
      <c r="BA98">
        <v>105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Y98*Source!I101</f>
        <v>1.9500000000000003E-2</v>
      </c>
      <c r="CY98">
        <f>AB98</f>
        <v>415.76</v>
      </c>
      <c r="CZ98">
        <f>AF98</f>
        <v>31.26</v>
      </c>
      <c r="DA98">
        <f>AJ98</f>
        <v>13.3</v>
      </c>
      <c r="DB98">
        <f>ROUND(((ROUND(AT98*CZ98,2)*1.25)*1.2),6)</f>
        <v>6.09</v>
      </c>
      <c r="DC98">
        <f>ROUND(((ROUND(AT98*AG98,2)*1.25)*1.2),6)</f>
        <v>2.64</v>
      </c>
    </row>
    <row r="99" spans="1:107" x14ac:dyDescent="0.4">
      <c r="A99">
        <f>ROW(Source!A101)</f>
        <v>101</v>
      </c>
      <c r="B99">
        <v>63957948</v>
      </c>
      <c r="C99">
        <v>63959645</v>
      </c>
      <c r="D99">
        <v>36883554</v>
      </c>
      <c r="E99">
        <v>1</v>
      </c>
      <c r="F99">
        <v>1</v>
      </c>
      <c r="G99">
        <v>1</v>
      </c>
      <c r="H99">
        <v>2</v>
      </c>
      <c r="I99" t="s">
        <v>405</v>
      </c>
      <c r="J99" t="s">
        <v>406</v>
      </c>
      <c r="K99" t="s">
        <v>407</v>
      </c>
      <c r="L99">
        <v>1368</v>
      </c>
      <c r="N99">
        <v>1011</v>
      </c>
      <c r="O99" t="s">
        <v>398</v>
      </c>
      <c r="P99" t="s">
        <v>398</v>
      </c>
      <c r="Q99">
        <v>1</v>
      </c>
      <c r="W99">
        <v>0</v>
      </c>
      <c r="X99">
        <v>1372534845</v>
      </c>
      <c r="Y99">
        <v>0.33</v>
      </c>
      <c r="AA99">
        <v>0</v>
      </c>
      <c r="AB99">
        <v>749.09</v>
      </c>
      <c r="AC99">
        <v>321.77999999999997</v>
      </c>
      <c r="AD99">
        <v>0</v>
      </c>
      <c r="AE99">
        <v>0</v>
      </c>
      <c r="AF99">
        <v>65.709999999999994</v>
      </c>
      <c r="AG99">
        <v>11.6</v>
      </c>
      <c r="AH99">
        <v>0</v>
      </c>
      <c r="AI99">
        <v>1</v>
      </c>
      <c r="AJ99">
        <v>11.4</v>
      </c>
      <c r="AK99">
        <v>27.74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S99" t="s">
        <v>3</v>
      </c>
      <c r="AT99">
        <v>0.22</v>
      </c>
      <c r="AU99" t="s">
        <v>69</v>
      </c>
      <c r="AV99">
        <v>0</v>
      </c>
      <c r="AW99">
        <v>2</v>
      </c>
      <c r="AX99">
        <v>63959649</v>
      </c>
      <c r="AY99">
        <v>1</v>
      </c>
      <c r="AZ99">
        <v>0</v>
      </c>
      <c r="BA99">
        <v>106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Y99*Source!I101</f>
        <v>3.3000000000000002E-2</v>
      </c>
      <c r="CY99">
        <f>AB99</f>
        <v>749.09</v>
      </c>
      <c r="CZ99">
        <f>AF99</f>
        <v>65.709999999999994</v>
      </c>
      <c r="DA99">
        <f>AJ99</f>
        <v>11.4</v>
      </c>
      <c r="DB99">
        <f>ROUND(((ROUND(AT99*CZ99,2)*1.25)*1.2),6)</f>
        <v>21.69</v>
      </c>
      <c r="DC99">
        <f>ROUND(((ROUND(AT99*AG99,2)*1.25)*1.2),6)</f>
        <v>3.8250000000000002</v>
      </c>
    </row>
    <row r="100" spans="1:107" x14ac:dyDescent="0.4">
      <c r="A100">
        <f>ROW(Source!A101)</f>
        <v>101</v>
      </c>
      <c r="B100">
        <v>63957948</v>
      </c>
      <c r="C100">
        <v>63959645</v>
      </c>
      <c r="D100">
        <v>36802469</v>
      </c>
      <c r="E100">
        <v>1</v>
      </c>
      <c r="F100">
        <v>1</v>
      </c>
      <c r="G100">
        <v>1</v>
      </c>
      <c r="H100">
        <v>3</v>
      </c>
      <c r="I100" t="s">
        <v>479</v>
      </c>
      <c r="J100" t="s">
        <v>480</v>
      </c>
      <c r="K100" t="s">
        <v>481</v>
      </c>
      <c r="L100">
        <v>1346</v>
      </c>
      <c r="N100">
        <v>1009</v>
      </c>
      <c r="O100" t="s">
        <v>175</v>
      </c>
      <c r="P100" t="s">
        <v>175</v>
      </c>
      <c r="Q100">
        <v>1</v>
      </c>
      <c r="W100">
        <v>0</v>
      </c>
      <c r="X100">
        <v>-490687590</v>
      </c>
      <c r="Y100">
        <v>0.3</v>
      </c>
      <c r="AA100">
        <v>135.74</v>
      </c>
      <c r="AB100">
        <v>0</v>
      </c>
      <c r="AC100">
        <v>0</v>
      </c>
      <c r="AD100">
        <v>0</v>
      </c>
      <c r="AE100">
        <v>37.29</v>
      </c>
      <c r="AF100">
        <v>0</v>
      </c>
      <c r="AG100">
        <v>0</v>
      </c>
      <c r="AH100">
        <v>0</v>
      </c>
      <c r="AI100">
        <v>3.64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0.3</v>
      </c>
      <c r="AU100" t="s">
        <v>3</v>
      </c>
      <c r="AV100">
        <v>0</v>
      </c>
      <c r="AW100">
        <v>2</v>
      </c>
      <c r="AX100">
        <v>63959650</v>
      </c>
      <c r="AY100">
        <v>1</v>
      </c>
      <c r="AZ100">
        <v>0</v>
      </c>
      <c r="BA100">
        <v>107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Y100*Source!I101</f>
        <v>0.03</v>
      </c>
      <c r="CY100">
        <f t="shared" ref="CY100:CY110" si="15">AA100</f>
        <v>135.74</v>
      </c>
      <c r="CZ100">
        <f t="shared" ref="CZ100:CZ110" si="16">AE100</f>
        <v>37.29</v>
      </c>
      <c r="DA100">
        <f t="shared" ref="DA100:DA110" si="17">AI100</f>
        <v>3.64</v>
      </c>
      <c r="DB100">
        <f t="shared" ref="DB100:DB110" si="18">ROUND(ROUND(AT100*CZ100,2),6)</f>
        <v>11.19</v>
      </c>
      <c r="DC100">
        <f t="shared" ref="DC100:DC110" si="19">ROUND(ROUND(AT100*AG100,2),6)</f>
        <v>0</v>
      </c>
    </row>
    <row r="101" spans="1:107" x14ac:dyDescent="0.4">
      <c r="A101">
        <f>ROW(Source!A101)</f>
        <v>101</v>
      </c>
      <c r="B101">
        <v>63957948</v>
      </c>
      <c r="C101">
        <v>63959645</v>
      </c>
      <c r="D101">
        <v>36804583</v>
      </c>
      <c r="E101">
        <v>1</v>
      </c>
      <c r="F101">
        <v>1</v>
      </c>
      <c r="G101">
        <v>1</v>
      </c>
      <c r="H101">
        <v>3</v>
      </c>
      <c r="I101" t="s">
        <v>247</v>
      </c>
      <c r="J101" t="s">
        <v>250</v>
      </c>
      <c r="K101" t="s">
        <v>248</v>
      </c>
      <c r="L101">
        <v>1356</v>
      </c>
      <c r="N101">
        <v>1010</v>
      </c>
      <c r="O101" t="s">
        <v>249</v>
      </c>
      <c r="P101" t="s">
        <v>249</v>
      </c>
      <c r="Q101">
        <v>1000</v>
      </c>
      <c r="W101">
        <v>0</v>
      </c>
      <c r="X101">
        <v>-109675467</v>
      </c>
      <c r="Y101">
        <v>0.04</v>
      </c>
      <c r="AA101">
        <v>918</v>
      </c>
      <c r="AB101">
        <v>0</v>
      </c>
      <c r="AC101">
        <v>0</v>
      </c>
      <c r="AD101">
        <v>0</v>
      </c>
      <c r="AE101">
        <v>180</v>
      </c>
      <c r="AF101">
        <v>0</v>
      </c>
      <c r="AG101">
        <v>0</v>
      </c>
      <c r="AH101">
        <v>0</v>
      </c>
      <c r="AI101">
        <v>5.0999999999999996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 t="s">
        <v>3</v>
      </c>
      <c r="AT101">
        <v>0.04</v>
      </c>
      <c r="AU101" t="s">
        <v>3</v>
      </c>
      <c r="AV101">
        <v>0</v>
      </c>
      <c r="AW101">
        <v>1</v>
      </c>
      <c r="AX101">
        <v>-1</v>
      </c>
      <c r="AY101">
        <v>0</v>
      </c>
      <c r="AZ101">
        <v>0</v>
      </c>
      <c r="BA101" t="s">
        <v>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Y101*Source!I101</f>
        <v>4.0000000000000001E-3</v>
      </c>
      <c r="CY101">
        <f t="shared" si="15"/>
        <v>918</v>
      </c>
      <c r="CZ101">
        <f t="shared" si="16"/>
        <v>180</v>
      </c>
      <c r="DA101">
        <f t="shared" si="17"/>
        <v>5.0999999999999996</v>
      </c>
      <c r="DB101">
        <f t="shared" si="18"/>
        <v>7.2</v>
      </c>
      <c r="DC101">
        <f t="shared" si="19"/>
        <v>0</v>
      </c>
    </row>
    <row r="102" spans="1:107" x14ac:dyDescent="0.4">
      <c r="A102">
        <f>ROW(Source!A101)</f>
        <v>101</v>
      </c>
      <c r="B102">
        <v>63957948</v>
      </c>
      <c r="C102">
        <v>63959645</v>
      </c>
      <c r="D102">
        <v>36804935</v>
      </c>
      <c r="E102">
        <v>1</v>
      </c>
      <c r="F102">
        <v>1</v>
      </c>
      <c r="G102">
        <v>1</v>
      </c>
      <c r="H102">
        <v>3</v>
      </c>
      <c r="I102" t="s">
        <v>252</v>
      </c>
      <c r="J102" t="s">
        <v>254</v>
      </c>
      <c r="K102" t="s">
        <v>253</v>
      </c>
      <c r="L102">
        <v>1346</v>
      </c>
      <c r="N102">
        <v>1009</v>
      </c>
      <c r="O102" t="s">
        <v>175</v>
      </c>
      <c r="P102" t="s">
        <v>175</v>
      </c>
      <c r="Q102">
        <v>1</v>
      </c>
      <c r="W102">
        <v>0</v>
      </c>
      <c r="X102">
        <v>-561978258</v>
      </c>
      <c r="Y102">
        <v>0.7</v>
      </c>
      <c r="AA102">
        <v>1192.8900000000001</v>
      </c>
      <c r="AB102">
        <v>0</v>
      </c>
      <c r="AC102">
        <v>0</v>
      </c>
      <c r="AD102">
        <v>0</v>
      </c>
      <c r="AE102">
        <v>140.01</v>
      </c>
      <c r="AF102">
        <v>0</v>
      </c>
      <c r="AG102">
        <v>0</v>
      </c>
      <c r="AH102">
        <v>0</v>
      </c>
      <c r="AI102">
        <v>8.52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3</v>
      </c>
      <c r="AT102">
        <v>0.7</v>
      </c>
      <c r="AU102" t="s">
        <v>3</v>
      </c>
      <c r="AV102">
        <v>0</v>
      </c>
      <c r="AW102">
        <v>1</v>
      </c>
      <c r="AX102">
        <v>-1</v>
      </c>
      <c r="AY102">
        <v>0</v>
      </c>
      <c r="AZ102">
        <v>0</v>
      </c>
      <c r="BA102" t="s">
        <v>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Y102*Source!I101</f>
        <v>6.9999999999999993E-2</v>
      </c>
      <c r="CY102">
        <f t="shared" si="15"/>
        <v>1192.8900000000001</v>
      </c>
      <c r="CZ102">
        <f t="shared" si="16"/>
        <v>140.01</v>
      </c>
      <c r="DA102">
        <f t="shared" si="17"/>
        <v>8.52</v>
      </c>
      <c r="DB102">
        <f t="shared" si="18"/>
        <v>98.01</v>
      </c>
      <c r="DC102">
        <f t="shared" si="19"/>
        <v>0</v>
      </c>
    </row>
    <row r="103" spans="1:107" x14ac:dyDescent="0.4">
      <c r="A103">
        <f>ROW(Source!A101)</f>
        <v>101</v>
      </c>
      <c r="B103">
        <v>63957948</v>
      </c>
      <c r="C103">
        <v>63959645</v>
      </c>
      <c r="D103">
        <v>36824289</v>
      </c>
      <c r="E103">
        <v>1</v>
      </c>
      <c r="F103">
        <v>1</v>
      </c>
      <c r="G103">
        <v>1</v>
      </c>
      <c r="H103">
        <v>3</v>
      </c>
      <c r="I103" t="s">
        <v>482</v>
      </c>
      <c r="J103" t="s">
        <v>483</v>
      </c>
      <c r="K103" t="s">
        <v>484</v>
      </c>
      <c r="L103">
        <v>1348</v>
      </c>
      <c r="N103">
        <v>1009</v>
      </c>
      <c r="O103" t="s">
        <v>42</v>
      </c>
      <c r="P103" t="s">
        <v>42</v>
      </c>
      <c r="Q103">
        <v>1000</v>
      </c>
      <c r="W103">
        <v>0</v>
      </c>
      <c r="X103">
        <v>-1756095795</v>
      </c>
      <c r="Y103">
        <v>3.5999999999999999E-3</v>
      </c>
      <c r="AA103">
        <v>49708.7</v>
      </c>
      <c r="AB103">
        <v>0</v>
      </c>
      <c r="AC103">
        <v>0</v>
      </c>
      <c r="AD103">
        <v>0</v>
      </c>
      <c r="AE103">
        <v>5989</v>
      </c>
      <c r="AF103">
        <v>0</v>
      </c>
      <c r="AG103">
        <v>0</v>
      </c>
      <c r="AH103">
        <v>0</v>
      </c>
      <c r="AI103">
        <v>8.3000000000000007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3.5999999999999999E-3</v>
      </c>
      <c r="AU103" t="s">
        <v>3</v>
      </c>
      <c r="AV103">
        <v>0</v>
      </c>
      <c r="AW103">
        <v>2</v>
      </c>
      <c r="AX103">
        <v>63959653</v>
      </c>
      <c r="AY103">
        <v>1</v>
      </c>
      <c r="AZ103">
        <v>0</v>
      </c>
      <c r="BA103">
        <v>110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Y103*Source!I101</f>
        <v>3.6000000000000002E-4</v>
      </c>
      <c r="CY103">
        <f t="shared" si="15"/>
        <v>49708.7</v>
      </c>
      <c r="CZ103">
        <f t="shared" si="16"/>
        <v>5989</v>
      </c>
      <c r="DA103">
        <f t="shared" si="17"/>
        <v>8.3000000000000007</v>
      </c>
      <c r="DB103">
        <f t="shared" si="18"/>
        <v>21.56</v>
      </c>
      <c r="DC103">
        <f t="shared" si="19"/>
        <v>0</v>
      </c>
    </row>
    <row r="104" spans="1:107" x14ac:dyDescent="0.4">
      <c r="A104">
        <f>ROW(Source!A101)</f>
        <v>101</v>
      </c>
      <c r="B104">
        <v>63957948</v>
      </c>
      <c r="C104">
        <v>63959645</v>
      </c>
      <c r="D104">
        <v>36838223</v>
      </c>
      <c r="E104">
        <v>1</v>
      </c>
      <c r="F104">
        <v>1</v>
      </c>
      <c r="G104">
        <v>1</v>
      </c>
      <c r="H104">
        <v>3</v>
      </c>
      <c r="I104" t="s">
        <v>485</v>
      </c>
      <c r="J104" t="s">
        <v>486</v>
      </c>
      <c r="K104" t="s">
        <v>487</v>
      </c>
      <c r="L104">
        <v>1348</v>
      </c>
      <c r="N104">
        <v>1009</v>
      </c>
      <c r="O104" t="s">
        <v>42</v>
      </c>
      <c r="P104" t="s">
        <v>42</v>
      </c>
      <c r="Q104">
        <v>1000</v>
      </c>
      <c r="W104">
        <v>0</v>
      </c>
      <c r="X104">
        <v>570223526</v>
      </c>
      <c r="Y104">
        <v>4.0000000000000002E-4</v>
      </c>
      <c r="AA104">
        <v>43996.29</v>
      </c>
      <c r="AB104">
        <v>0</v>
      </c>
      <c r="AC104">
        <v>0</v>
      </c>
      <c r="AD104">
        <v>0</v>
      </c>
      <c r="AE104">
        <v>15119</v>
      </c>
      <c r="AF104">
        <v>0</v>
      </c>
      <c r="AG104">
        <v>0</v>
      </c>
      <c r="AH104">
        <v>0</v>
      </c>
      <c r="AI104">
        <v>2.91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4.0000000000000002E-4</v>
      </c>
      <c r="AU104" t="s">
        <v>3</v>
      </c>
      <c r="AV104">
        <v>0</v>
      </c>
      <c r="AW104">
        <v>2</v>
      </c>
      <c r="AX104">
        <v>63959654</v>
      </c>
      <c r="AY104">
        <v>1</v>
      </c>
      <c r="AZ104">
        <v>0</v>
      </c>
      <c r="BA104">
        <v>111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Y104*Source!I101</f>
        <v>4.0000000000000003E-5</v>
      </c>
      <c r="CY104">
        <f t="shared" si="15"/>
        <v>43996.29</v>
      </c>
      <c r="CZ104">
        <f t="shared" si="16"/>
        <v>15119</v>
      </c>
      <c r="DA104">
        <f t="shared" si="17"/>
        <v>2.91</v>
      </c>
      <c r="DB104">
        <f t="shared" si="18"/>
        <v>6.05</v>
      </c>
      <c r="DC104">
        <f t="shared" si="19"/>
        <v>0</v>
      </c>
    </row>
    <row r="105" spans="1:107" x14ac:dyDescent="0.4">
      <c r="A105">
        <f>ROW(Source!A101)</f>
        <v>101</v>
      </c>
      <c r="B105">
        <v>63957948</v>
      </c>
      <c r="C105">
        <v>63959645</v>
      </c>
      <c r="D105">
        <v>36838856</v>
      </c>
      <c r="E105">
        <v>1</v>
      </c>
      <c r="F105">
        <v>1</v>
      </c>
      <c r="G105">
        <v>1</v>
      </c>
      <c r="H105">
        <v>3</v>
      </c>
      <c r="I105" t="s">
        <v>256</v>
      </c>
      <c r="J105" t="s">
        <v>258</v>
      </c>
      <c r="K105" t="s">
        <v>257</v>
      </c>
      <c r="L105">
        <v>1346</v>
      </c>
      <c r="N105">
        <v>1009</v>
      </c>
      <c r="O105" t="s">
        <v>175</v>
      </c>
      <c r="P105" t="s">
        <v>175</v>
      </c>
      <c r="Q105">
        <v>1</v>
      </c>
      <c r="W105">
        <v>0</v>
      </c>
      <c r="X105">
        <v>1221202834</v>
      </c>
      <c r="Y105">
        <v>2</v>
      </c>
      <c r="AA105">
        <v>65.89</v>
      </c>
      <c r="AB105">
        <v>0</v>
      </c>
      <c r="AC105">
        <v>0</v>
      </c>
      <c r="AD105">
        <v>0</v>
      </c>
      <c r="AE105">
        <v>19.61</v>
      </c>
      <c r="AF105">
        <v>0</v>
      </c>
      <c r="AG105">
        <v>0</v>
      </c>
      <c r="AH105">
        <v>0</v>
      </c>
      <c r="AI105">
        <v>3.36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3</v>
      </c>
      <c r="AT105">
        <v>2</v>
      </c>
      <c r="AU105" t="s">
        <v>3</v>
      </c>
      <c r="AV105">
        <v>0</v>
      </c>
      <c r="AW105">
        <v>1</v>
      </c>
      <c r="AX105">
        <v>-1</v>
      </c>
      <c r="AY105">
        <v>0</v>
      </c>
      <c r="AZ105">
        <v>0</v>
      </c>
      <c r="BA105" t="s">
        <v>3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Y105*Source!I101</f>
        <v>0.2</v>
      </c>
      <c r="CY105">
        <f t="shared" si="15"/>
        <v>65.89</v>
      </c>
      <c r="CZ105">
        <f t="shared" si="16"/>
        <v>19.61</v>
      </c>
      <c r="DA105">
        <f t="shared" si="17"/>
        <v>3.36</v>
      </c>
      <c r="DB105">
        <f t="shared" si="18"/>
        <v>39.22</v>
      </c>
      <c r="DC105">
        <f t="shared" si="19"/>
        <v>0</v>
      </c>
    </row>
    <row r="106" spans="1:107" x14ac:dyDescent="0.4">
      <c r="A106">
        <f>ROW(Source!A101)</f>
        <v>101</v>
      </c>
      <c r="B106">
        <v>63957948</v>
      </c>
      <c r="C106">
        <v>63959645</v>
      </c>
      <c r="D106">
        <v>36838951</v>
      </c>
      <c r="E106">
        <v>1</v>
      </c>
      <c r="F106">
        <v>1</v>
      </c>
      <c r="G106">
        <v>1</v>
      </c>
      <c r="H106">
        <v>3</v>
      </c>
      <c r="I106" t="s">
        <v>488</v>
      </c>
      <c r="J106" t="s">
        <v>489</v>
      </c>
      <c r="K106" t="s">
        <v>490</v>
      </c>
      <c r="L106">
        <v>1348</v>
      </c>
      <c r="N106">
        <v>1009</v>
      </c>
      <c r="O106" t="s">
        <v>42</v>
      </c>
      <c r="P106" t="s">
        <v>42</v>
      </c>
      <c r="Q106">
        <v>1000</v>
      </c>
      <c r="W106">
        <v>0</v>
      </c>
      <c r="X106">
        <v>-909021926</v>
      </c>
      <c r="Y106">
        <v>2.0000000000000001E-4</v>
      </c>
      <c r="AA106">
        <v>64749</v>
      </c>
      <c r="AB106">
        <v>0</v>
      </c>
      <c r="AC106">
        <v>0</v>
      </c>
      <c r="AD106">
        <v>0</v>
      </c>
      <c r="AE106">
        <v>16950</v>
      </c>
      <c r="AF106">
        <v>0</v>
      </c>
      <c r="AG106">
        <v>0</v>
      </c>
      <c r="AH106">
        <v>0</v>
      </c>
      <c r="AI106">
        <v>3.82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2.0000000000000001E-4</v>
      </c>
      <c r="AU106" t="s">
        <v>3</v>
      </c>
      <c r="AV106">
        <v>0</v>
      </c>
      <c r="AW106">
        <v>2</v>
      </c>
      <c r="AX106">
        <v>63959656</v>
      </c>
      <c r="AY106">
        <v>1</v>
      </c>
      <c r="AZ106">
        <v>0</v>
      </c>
      <c r="BA106">
        <v>113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Y106*Source!I101</f>
        <v>2.0000000000000002E-5</v>
      </c>
      <c r="CY106">
        <f t="shared" si="15"/>
        <v>64749</v>
      </c>
      <c r="CZ106">
        <f t="shared" si="16"/>
        <v>16950</v>
      </c>
      <c r="DA106">
        <f t="shared" si="17"/>
        <v>3.82</v>
      </c>
      <c r="DB106">
        <f t="shared" si="18"/>
        <v>3.39</v>
      </c>
      <c r="DC106">
        <f t="shared" si="19"/>
        <v>0</v>
      </c>
    </row>
    <row r="107" spans="1:107" x14ac:dyDescent="0.4">
      <c r="A107">
        <f>ROW(Source!A101)</f>
        <v>101</v>
      </c>
      <c r="B107">
        <v>63957948</v>
      </c>
      <c r="C107">
        <v>63959645</v>
      </c>
      <c r="D107">
        <v>36845800</v>
      </c>
      <c r="E107">
        <v>1</v>
      </c>
      <c r="F107">
        <v>1</v>
      </c>
      <c r="G107">
        <v>1</v>
      </c>
      <c r="H107">
        <v>3</v>
      </c>
      <c r="I107" t="s">
        <v>272</v>
      </c>
      <c r="J107" t="s">
        <v>274</v>
      </c>
      <c r="K107" t="s">
        <v>273</v>
      </c>
      <c r="L107">
        <v>1035</v>
      </c>
      <c r="N107">
        <v>1013</v>
      </c>
      <c r="O107" t="s">
        <v>214</v>
      </c>
      <c r="P107" t="s">
        <v>214</v>
      </c>
      <c r="Q107">
        <v>1</v>
      </c>
      <c r="W107">
        <v>0</v>
      </c>
      <c r="X107">
        <v>-1084902490</v>
      </c>
      <c r="Y107">
        <v>10</v>
      </c>
      <c r="AA107">
        <v>1209.98</v>
      </c>
      <c r="AB107">
        <v>0</v>
      </c>
      <c r="AC107">
        <v>0</v>
      </c>
      <c r="AD107">
        <v>0</v>
      </c>
      <c r="AE107">
        <v>310.25</v>
      </c>
      <c r="AF107">
        <v>0</v>
      </c>
      <c r="AG107">
        <v>0</v>
      </c>
      <c r="AH107">
        <v>0</v>
      </c>
      <c r="AI107">
        <v>3.9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 t="s">
        <v>3</v>
      </c>
      <c r="AT107">
        <v>10</v>
      </c>
      <c r="AU107" t="s">
        <v>3</v>
      </c>
      <c r="AV107">
        <v>0</v>
      </c>
      <c r="AW107">
        <v>1</v>
      </c>
      <c r="AX107">
        <v>-1</v>
      </c>
      <c r="AY107">
        <v>0</v>
      </c>
      <c r="AZ107">
        <v>0</v>
      </c>
      <c r="BA107" t="s">
        <v>3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Y107*Source!I101</f>
        <v>1</v>
      </c>
      <c r="CY107">
        <f t="shared" si="15"/>
        <v>1209.98</v>
      </c>
      <c r="CZ107">
        <f t="shared" si="16"/>
        <v>310.25</v>
      </c>
      <c r="DA107">
        <f t="shared" si="17"/>
        <v>3.9</v>
      </c>
      <c r="DB107">
        <f t="shared" si="18"/>
        <v>3102.5</v>
      </c>
      <c r="DC107">
        <f t="shared" si="19"/>
        <v>0</v>
      </c>
    </row>
    <row r="108" spans="1:107" x14ac:dyDescent="0.4">
      <c r="A108">
        <f>ROW(Source!A101)</f>
        <v>101</v>
      </c>
      <c r="B108">
        <v>63957948</v>
      </c>
      <c r="C108">
        <v>63959645</v>
      </c>
      <c r="D108">
        <v>61998229</v>
      </c>
      <c r="E108">
        <v>1</v>
      </c>
      <c r="F108">
        <v>1</v>
      </c>
      <c r="G108">
        <v>1</v>
      </c>
      <c r="H108">
        <v>3</v>
      </c>
      <c r="I108" t="s">
        <v>263</v>
      </c>
      <c r="J108" t="s">
        <v>266</v>
      </c>
      <c r="K108" t="s">
        <v>264</v>
      </c>
      <c r="L108">
        <v>1371</v>
      </c>
      <c r="N108">
        <v>1013</v>
      </c>
      <c r="O108" t="s">
        <v>265</v>
      </c>
      <c r="P108" t="s">
        <v>265</v>
      </c>
      <c r="Q108">
        <v>1</v>
      </c>
      <c r="W108">
        <v>0</v>
      </c>
      <c r="X108">
        <v>1104336992</v>
      </c>
      <c r="Y108">
        <v>10</v>
      </c>
      <c r="AA108">
        <v>1641.05</v>
      </c>
      <c r="AB108">
        <v>0</v>
      </c>
      <c r="AC108">
        <v>0</v>
      </c>
      <c r="AD108">
        <v>0</v>
      </c>
      <c r="AE108">
        <v>250.16</v>
      </c>
      <c r="AF108">
        <v>0</v>
      </c>
      <c r="AG108">
        <v>0</v>
      </c>
      <c r="AH108">
        <v>0</v>
      </c>
      <c r="AI108">
        <v>6.56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3</v>
      </c>
      <c r="AT108">
        <v>10</v>
      </c>
      <c r="AU108" t="s">
        <v>3</v>
      </c>
      <c r="AV108">
        <v>0</v>
      </c>
      <c r="AW108">
        <v>1</v>
      </c>
      <c r="AX108">
        <v>-1</v>
      </c>
      <c r="AY108">
        <v>0</v>
      </c>
      <c r="AZ108">
        <v>0</v>
      </c>
      <c r="BA108" t="s">
        <v>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Y108*Source!I101</f>
        <v>1</v>
      </c>
      <c r="CY108">
        <f t="shared" si="15"/>
        <v>1641.05</v>
      </c>
      <c r="CZ108">
        <f t="shared" si="16"/>
        <v>250.16</v>
      </c>
      <c r="DA108">
        <f t="shared" si="17"/>
        <v>6.56</v>
      </c>
      <c r="DB108">
        <f t="shared" si="18"/>
        <v>2501.6</v>
      </c>
      <c r="DC108">
        <f t="shared" si="19"/>
        <v>0</v>
      </c>
    </row>
    <row r="109" spans="1:107" x14ac:dyDescent="0.4">
      <c r="A109">
        <f>ROW(Source!A101)</f>
        <v>101</v>
      </c>
      <c r="B109">
        <v>63957948</v>
      </c>
      <c r="C109">
        <v>63959645</v>
      </c>
      <c r="D109">
        <v>36797696</v>
      </c>
      <c r="E109">
        <v>17</v>
      </c>
      <c r="F109">
        <v>1</v>
      </c>
      <c r="G109">
        <v>1</v>
      </c>
      <c r="H109">
        <v>3</v>
      </c>
      <c r="I109" t="s">
        <v>260</v>
      </c>
      <c r="J109" t="s">
        <v>3</v>
      </c>
      <c r="K109" t="s">
        <v>261</v>
      </c>
      <c r="L109">
        <v>1035</v>
      </c>
      <c r="N109">
        <v>1013</v>
      </c>
      <c r="O109" t="s">
        <v>214</v>
      </c>
      <c r="P109" t="s">
        <v>214</v>
      </c>
      <c r="Q109">
        <v>1</v>
      </c>
      <c r="W109">
        <v>0</v>
      </c>
      <c r="X109">
        <v>195171381</v>
      </c>
      <c r="Y109">
        <v>10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7.21</v>
      </c>
      <c r="AJ109">
        <v>1</v>
      </c>
      <c r="AK109">
        <v>1</v>
      </c>
      <c r="AL109">
        <v>1</v>
      </c>
      <c r="AN109">
        <v>0</v>
      </c>
      <c r="AO109">
        <v>0</v>
      </c>
      <c r="AP109">
        <v>0</v>
      </c>
      <c r="AQ109">
        <v>0</v>
      </c>
      <c r="AR109">
        <v>0</v>
      </c>
      <c r="AS109" t="s">
        <v>3</v>
      </c>
      <c r="AT109">
        <v>10</v>
      </c>
      <c r="AU109" t="s">
        <v>3</v>
      </c>
      <c r="AV109">
        <v>0</v>
      </c>
      <c r="AW109">
        <v>2</v>
      </c>
      <c r="AX109">
        <v>63959657</v>
      </c>
      <c r="AY109">
        <v>1</v>
      </c>
      <c r="AZ109">
        <v>0</v>
      </c>
      <c r="BA109">
        <v>114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Y109*Source!I101</f>
        <v>1</v>
      </c>
      <c r="CY109">
        <f t="shared" si="15"/>
        <v>0</v>
      </c>
      <c r="CZ109">
        <f t="shared" si="16"/>
        <v>0</v>
      </c>
      <c r="DA109">
        <f t="shared" si="17"/>
        <v>7.21</v>
      </c>
      <c r="DB109">
        <f t="shared" si="18"/>
        <v>0</v>
      </c>
      <c r="DC109">
        <f t="shared" si="19"/>
        <v>0</v>
      </c>
    </row>
    <row r="110" spans="1:107" x14ac:dyDescent="0.4">
      <c r="A110">
        <f>ROW(Source!A101)</f>
        <v>101</v>
      </c>
      <c r="B110">
        <v>63957948</v>
      </c>
      <c r="C110">
        <v>63959645</v>
      </c>
      <c r="D110">
        <v>61998315</v>
      </c>
      <c r="E110">
        <v>1</v>
      </c>
      <c r="F110">
        <v>1</v>
      </c>
      <c r="G110">
        <v>1</v>
      </c>
      <c r="H110">
        <v>3</v>
      </c>
      <c r="I110" t="s">
        <v>268</v>
      </c>
      <c r="J110" t="s">
        <v>270</v>
      </c>
      <c r="K110" t="s">
        <v>269</v>
      </c>
      <c r="L110">
        <v>1371</v>
      </c>
      <c r="N110">
        <v>1013</v>
      </c>
      <c r="O110" t="s">
        <v>265</v>
      </c>
      <c r="P110" t="s">
        <v>265</v>
      </c>
      <c r="Q110">
        <v>1</v>
      </c>
      <c r="W110">
        <v>0</v>
      </c>
      <c r="X110">
        <v>-300843767</v>
      </c>
      <c r="Y110">
        <v>10</v>
      </c>
      <c r="AA110">
        <v>1520.78</v>
      </c>
      <c r="AB110">
        <v>0</v>
      </c>
      <c r="AC110">
        <v>0</v>
      </c>
      <c r="AD110">
        <v>0</v>
      </c>
      <c r="AE110">
        <v>284.79000000000002</v>
      </c>
      <c r="AF110">
        <v>0</v>
      </c>
      <c r="AG110">
        <v>0</v>
      </c>
      <c r="AH110">
        <v>0</v>
      </c>
      <c r="AI110">
        <v>5.34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0</v>
      </c>
      <c r="AQ110">
        <v>0</v>
      </c>
      <c r="AR110">
        <v>0</v>
      </c>
      <c r="AS110" t="s">
        <v>3</v>
      </c>
      <c r="AT110">
        <v>10</v>
      </c>
      <c r="AU110" t="s">
        <v>3</v>
      </c>
      <c r="AV110">
        <v>0</v>
      </c>
      <c r="AW110">
        <v>1</v>
      </c>
      <c r="AX110">
        <v>-1</v>
      </c>
      <c r="AY110">
        <v>0</v>
      </c>
      <c r="AZ110">
        <v>0</v>
      </c>
      <c r="BA110" t="s">
        <v>3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Y110*Source!I101</f>
        <v>1</v>
      </c>
      <c r="CY110">
        <f t="shared" si="15"/>
        <v>1520.78</v>
      </c>
      <c r="CZ110">
        <f t="shared" si="16"/>
        <v>284.79000000000002</v>
      </c>
      <c r="DA110">
        <f t="shared" si="17"/>
        <v>5.34</v>
      </c>
      <c r="DB110">
        <f t="shared" si="18"/>
        <v>2847.9</v>
      </c>
      <c r="DC110">
        <f t="shared" si="19"/>
        <v>0</v>
      </c>
    </row>
    <row r="111" spans="1:107" x14ac:dyDescent="0.4">
      <c r="A111">
        <f>ROW(Source!A109)</f>
        <v>109</v>
      </c>
      <c r="B111">
        <v>63957948</v>
      </c>
      <c r="C111">
        <v>63959892</v>
      </c>
      <c r="D111">
        <v>37080781</v>
      </c>
      <c r="E111">
        <v>1</v>
      </c>
      <c r="F111">
        <v>1</v>
      </c>
      <c r="G111">
        <v>1</v>
      </c>
      <c r="H111">
        <v>1</v>
      </c>
      <c r="I111" t="s">
        <v>491</v>
      </c>
      <c r="J111" t="s">
        <v>3</v>
      </c>
      <c r="K111" t="s">
        <v>492</v>
      </c>
      <c r="L111">
        <v>1191</v>
      </c>
      <c r="N111">
        <v>1013</v>
      </c>
      <c r="O111" t="s">
        <v>391</v>
      </c>
      <c r="P111" t="s">
        <v>391</v>
      </c>
      <c r="Q111">
        <v>1</v>
      </c>
      <c r="W111">
        <v>0</v>
      </c>
      <c r="X111">
        <v>912892513</v>
      </c>
      <c r="Y111">
        <v>1.1759999999999999</v>
      </c>
      <c r="AA111">
        <v>0</v>
      </c>
      <c r="AB111">
        <v>0</v>
      </c>
      <c r="AC111">
        <v>0</v>
      </c>
      <c r="AD111">
        <v>9.92</v>
      </c>
      <c r="AE111">
        <v>0</v>
      </c>
      <c r="AF111">
        <v>0</v>
      </c>
      <c r="AG111">
        <v>0</v>
      </c>
      <c r="AH111">
        <v>9.92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3</v>
      </c>
      <c r="AT111">
        <v>0.98</v>
      </c>
      <c r="AU111" t="s">
        <v>18</v>
      </c>
      <c r="AV111">
        <v>1</v>
      </c>
      <c r="AW111">
        <v>2</v>
      </c>
      <c r="AX111">
        <v>63959893</v>
      </c>
      <c r="AY111">
        <v>1</v>
      </c>
      <c r="AZ111">
        <v>0</v>
      </c>
      <c r="BA111">
        <v>115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Y111*Source!I109</f>
        <v>2.3519999999999999</v>
      </c>
      <c r="CY111">
        <f>AD111</f>
        <v>9.92</v>
      </c>
      <c r="CZ111">
        <f>AH111</f>
        <v>9.92</v>
      </c>
      <c r="DA111">
        <f>AL111</f>
        <v>1</v>
      </c>
      <c r="DB111">
        <f>ROUND((ROUND(AT111*CZ111,2)*1.2),6)</f>
        <v>11.664</v>
      </c>
      <c r="DC111">
        <f>ROUND((ROUND(AT111*AG111,2)*1.2),6)</f>
        <v>0</v>
      </c>
    </row>
    <row r="112" spans="1:107" x14ac:dyDescent="0.4">
      <c r="A112">
        <f>ROW(Source!A109)</f>
        <v>109</v>
      </c>
      <c r="B112">
        <v>63957948</v>
      </c>
      <c r="C112">
        <v>63959892</v>
      </c>
      <c r="D112">
        <v>37064876</v>
      </c>
      <c r="E112">
        <v>1</v>
      </c>
      <c r="F112">
        <v>1</v>
      </c>
      <c r="G112">
        <v>1</v>
      </c>
      <c r="H112">
        <v>1</v>
      </c>
      <c r="I112" t="s">
        <v>393</v>
      </c>
      <c r="J112" t="s">
        <v>3</v>
      </c>
      <c r="K112" t="s">
        <v>394</v>
      </c>
      <c r="L112">
        <v>1191</v>
      </c>
      <c r="N112">
        <v>1013</v>
      </c>
      <c r="O112" t="s">
        <v>391</v>
      </c>
      <c r="P112" t="s">
        <v>391</v>
      </c>
      <c r="Q112">
        <v>1</v>
      </c>
      <c r="W112">
        <v>0</v>
      </c>
      <c r="X112">
        <v>-1417349443</v>
      </c>
      <c r="Y112">
        <v>0.02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2</v>
      </c>
      <c r="AW112">
        <v>2</v>
      </c>
      <c r="AX112">
        <v>63959894</v>
      </c>
      <c r="AY112">
        <v>1</v>
      </c>
      <c r="AZ112">
        <v>2048</v>
      </c>
      <c r="BA112">
        <v>116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Y112*Source!I109</f>
        <v>0.04</v>
      </c>
      <c r="CY112">
        <f>AD112</f>
        <v>0</v>
      </c>
      <c r="CZ112">
        <f>AH112</f>
        <v>0</v>
      </c>
      <c r="DA112">
        <f>AL112</f>
        <v>1</v>
      </c>
      <c r="DB112">
        <f>ROUND(ROUND(AT112*CZ112,2),6)</f>
        <v>0</v>
      </c>
      <c r="DC112">
        <f>ROUND(ROUND(AT112*AG112,2),6)</f>
        <v>0</v>
      </c>
    </row>
    <row r="113" spans="1:107" x14ac:dyDescent="0.4">
      <c r="A113">
        <f>ROW(Source!A109)</f>
        <v>109</v>
      </c>
      <c r="B113">
        <v>63957948</v>
      </c>
      <c r="C113">
        <v>63959892</v>
      </c>
      <c r="D113">
        <v>36882159</v>
      </c>
      <c r="E113">
        <v>1</v>
      </c>
      <c r="F113">
        <v>1</v>
      </c>
      <c r="G113">
        <v>1</v>
      </c>
      <c r="H113">
        <v>2</v>
      </c>
      <c r="I113" t="s">
        <v>493</v>
      </c>
      <c r="J113" t="s">
        <v>494</v>
      </c>
      <c r="K113" t="s">
        <v>495</v>
      </c>
      <c r="L113">
        <v>1368</v>
      </c>
      <c r="N113">
        <v>1011</v>
      </c>
      <c r="O113" t="s">
        <v>398</v>
      </c>
      <c r="P113" t="s">
        <v>398</v>
      </c>
      <c r="Q113">
        <v>1</v>
      </c>
      <c r="W113">
        <v>0</v>
      </c>
      <c r="X113">
        <v>-1718674368</v>
      </c>
      <c r="Y113">
        <v>1.2E-2</v>
      </c>
      <c r="AA113">
        <v>0</v>
      </c>
      <c r="AB113">
        <v>903.76</v>
      </c>
      <c r="AC113">
        <v>374.49</v>
      </c>
      <c r="AD113">
        <v>0</v>
      </c>
      <c r="AE113">
        <v>0</v>
      </c>
      <c r="AF113">
        <v>111.99</v>
      </c>
      <c r="AG113">
        <v>13.5</v>
      </c>
      <c r="AH113">
        <v>0</v>
      </c>
      <c r="AI113">
        <v>1</v>
      </c>
      <c r="AJ113">
        <v>8.07</v>
      </c>
      <c r="AK113">
        <v>27.74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3</v>
      </c>
      <c r="AT113">
        <v>0.01</v>
      </c>
      <c r="AU113" t="s">
        <v>18</v>
      </c>
      <c r="AV113">
        <v>0</v>
      </c>
      <c r="AW113">
        <v>2</v>
      </c>
      <c r="AX113">
        <v>63959895</v>
      </c>
      <c r="AY113">
        <v>1</v>
      </c>
      <c r="AZ113">
        <v>0</v>
      </c>
      <c r="BA113">
        <v>117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Y113*Source!I109</f>
        <v>2.4E-2</v>
      </c>
      <c r="CY113">
        <f>AB113</f>
        <v>903.76</v>
      </c>
      <c r="CZ113">
        <f>AF113</f>
        <v>111.99</v>
      </c>
      <c r="DA113">
        <f>AJ113</f>
        <v>8.07</v>
      </c>
      <c r="DB113">
        <f>ROUND((ROUND(AT113*CZ113,2)*1.2),6)</f>
        <v>1.3440000000000001</v>
      </c>
      <c r="DC113">
        <f>ROUND((ROUND(AT113*AG113,2)*1.2),6)</f>
        <v>0.16800000000000001</v>
      </c>
    </row>
    <row r="114" spans="1:107" x14ac:dyDescent="0.4">
      <c r="A114">
        <f>ROW(Source!A109)</f>
        <v>109</v>
      </c>
      <c r="B114">
        <v>63957948</v>
      </c>
      <c r="C114">
        <v>63959892</v>
      </c>
      <c r="D114">
        <v>36883554</v>
      </c>
      <c r="E114">
        <v>1</v>
      </c>
      <c r="F114">
        <v>1</v>
      </c>
      <c r="G114">
        <v>1</v>
      </c>
      <c r="H114">
        <v>2</v>
      </c>
      <c r="I114" t="s">
        <v>405</v>
      </c>
      <c r="J114" t="s">
        <v>406</v>
      </c>
      <c r="K114" t="s">
        <v>407</v>
      </c>
      <c r="L114">
        <v>1368</v>
      </c>
      <c r="N114">
        <v>1011</v>
      </c>
      <c r="O114" t="s">
        <v>398</v>
      </c>
      <c r="P114" t="s">
        <v>398</v>
      </c>
      <c r="Q114">
        <v>1</v>
      </c>
      <c r="W114">
        <v>0</v>
      </c>
      <c r="X114">
        <v>1372534845</v>
      </c>
      <c r="Y114">
        <v>1.2E-2</v>
      </c>
      <c r="AA114">
        <v>0</v>
      </c>
      <c r="AB114">
        <v>749.09</v>
      </c>
      <c r="AC114">
        <v>321.77999999999997</v>
      </c>
      <c r="AD114">
        <v>0</v>
      </c>
      <c r="AE114">
        <v>0</v>
      </c>
      <c r="AF114">
        <v>65.709999999999994</v>
      </c>
      <c r="AG114">
        <v>11.6</v>
      </c>
      <c r="AH114">
        <v>0</v>
      </c>
      <c r="AI114">
        <v>1</v>
      </c>
      <c r="AJ114">
        <v>11.4</v>
      </c>
      <c r="AK114">
        <v>27.74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3</v>
      </c>
      <c r="AT114">
        <v>0.01</v>
      </c>
      <c r="AU114" t="s">
        <v>18</v>
      </c>
      <c r="AV114">
        <v>0</v>
      </c>
      <c r="AW114">
        <v>2</v>
      </c>
      <c r="AX114">
        <v>63959896</v>
      </c>
      <c r="AY114">
        <v>1</v>
      </c>
      <c r="AZ114">
        <v>0</v>
      </c>
      <c r="BA114">
        <v>118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Y114*Source!I109</f>
        <v>2.4E-2</v>
      </c>
      <c r="CY114">
        <f>AB114</f>
        <v>749.09</v>
      </c>
      <c r="CZ114">
        <f>AF114</f>
        <v>65.709999999999994</v>
      </c>
      <c r="DA114">
        <f>AJ114</f>
        <v>11.4</v>
      </c>
      <c r="DB114">
        <f>ROUND((ROUND(AT114*CZ114,2)*1.2),6)</f>
        <v>0.79200000000000004</v>
      </c>
      <c r="DC114">
        <f>ROUND((ROUND(AT114*AG114,2)*1.2),6)</f>
        <v>0.14399999999999999</v>
      </c>
    </row>
    <row r="115" spans="1:107" x14ac:dyDescent="0.4">
      <c r="A115">
        <f>ROW(Source!A109)</f>
        <v>109</v>
      </c>
      <c r="B115">
        <v>63957948</v>
      </c>
      <c r="C115">
        <v>63959892</v>
      </c>
      <c r="D115">
        <v>36883858</v>
      </c>
      <c r="E115">
        <v>1</v>
      </c>
      <c r="F115">
        <v>1</v>
      </c>
      <c r="G115">
        <v>1</v>
      </c>
      <c r="H115">
        <v>2</v>
      </c>
      <c r="I115" t="s">
        <v>496</v>
      </c>
      <c r="J115" t="s">
        <v>497</v>
      </c>
      <c r="K115" t="s">
        <v>498</v>
      </c>
      <c r="L115">
        <v>1368</v>
      </c>
      <c r="N115">
        <v>1011</v>
      </c>
      <c r="O115" t="s">
        <v>398</v>
      </c>
      <c r="P115" t="s">
        <v>398</v>
      </c>
      <c r="Q115">
        <v>1</v>
      </c>
      <c r="W115">
        <v>0</v>
      </c>
      <c r="X115">
        <v>-353815937</v>
      </c>
      <c r="Y115">
        <v>2.4E-2</v>
      </c>
      <c r="AA115">
        <v>0</v>
      </c>
      <c r="AB115">
        <v>35.479999999999997</v>
      </c>
      <c r="AC115">
        <v>0</v>
      </c>
      <c r="AD115">
        <v>0</v>
      </c>
      <c r="AE115">
        <v>0</v>
      </c>
      <c r="AF115">
        <v>8.1</v>
      </c>
      <c r="AG115">
        <v>0</v>
      </c>
      <c r="AH115">
        <v>0</v>
      </c>
      <c r="AI115">
        <v>1</v>
      </c>
      <c r="AJ115">
        <v>4.38</v>
      </c>
      <c r="AK115">
        <v>27.74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3</v>
      </c>
      <c r="AT115">
        <v>0.02</v>
      </c>
      <c r="AU115" t="s">
        <v>18</v>
      </c>
      <c r="AV115">
        <v>0</v>
      </c>
      <c r="AW115">
        <v>2</v>
      </c>
      <c r="AX115">
        <v>63959897</v>
      </c>
      <c r="AY115">
        <v>1</v>
      </c>
      <c r="AZ115">
        <v>0</v>
      </c>
      <c r="BA115">
        <v>119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Y115*Source!I109</f>
        <v>4.8000000000000001E-2</v>
      </c>
      <c r="CY115">
        <f>AB115</f>
        <v>35.479999999999997</v>
      </c>
      <c r="CZ115">
        <f>AF115</f>
        <v>8.1</v>
      </c>
      <c r="DA115">
        <f>AJ115</f>
        <v>4.38</v>
      </c>
      <c r="DB115">
        <f>ROUND((ROUND(AT115*CZ115,2)*1.2),6)</f>
        <v>0.192</v>
      </c>
      <c r="DC115">
        <f>ROUND((ROUND(AT115*AG115,2)*1.2),6)</f>
        <v>0</v>
      </c>
    </row>
    <row r="116" spans="1:107" x14ac:dyDescent="0.4">
      <c r="A116">
        <f>ROW(Source!A109)</f>
        <v>109</v>
      </c>
      <c r="B116">
        <v>63957948</v>
      </c>
      <c r="C116">
        <v>63959892</v>
      </c>
      <c r="D116">
        <v>36802094</v>
      </c>
      <c r="E116">
        <v>1</v>
      </c>
      <c r="F116">
        <v>1</v>
      </c>
      <c r="G116">
        <v>1</v>
      </c>
      <c r="H116">
        <v>3</v>
      </c>
      <c r="I116" t="s">
        <v>499</v>
      </c>
      <c r="J116" t="s">
        <v>500</v>
      </c>
      <c r="K116" t="s">
        <v>501</v>
      </c>
      <c r="L116">
        <v>1346</v>
      </c>
      <c r="N116">
        <v>1009</v>
      </c>
      <c r="O116" t="s">
        <v>175</v>
      </c>
      <c r="P116" t="s">
        <v>175</v>
      </c>
      <c r="Q116">
        <v>1</v>
      </c>
      <c r="W116">
        <v>0</v>
      </c>
      <c r="X116">
        <v>-1088866022</v>
      </c>
      <c r="Y116">
        <v>0.01</v>
      </c>
      <c r="AA116">
        <v>217.66</v>
      </c>
      <c r="AB116">
        <v>0</v>
      </c>
      <c r="AC116">
        <v>0</v>
      </c>
      <c r="AD116">
        <v>0</v>
      </c>
      <c r="AE116">
        <v>30.4</v>
      </c>
      <c r="AF116">
        <v>0</v>
      </c>
      <c r="AG116">
        <v>0</v>
      </c>
      <c r="AH116">
        <v>0</v>
      </c>
      <c r="AI116">
        <v>7.16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0.01</v>
      </c>
      <c r="AU116" t="s">
        <v>3</v>
      </c>
      <c r="AV116">
        <v>0</v>
      </c>
      <c r="AW116">
        <v>2</v>
      </c>
      <c r="AX116">
        <v>63959898</v>
      </c>
      <c r="AY116">
        <v>1</v>
      </c>
      <c r="AZ116">
        <v>0</v>
      </c>
      <c r="BA116">
        <v>120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Y116*Source!I109</f>
        <v>0.02</v>
      </c>
      <c r="CY116">
        <f t="shared" ref="CY116:CY126" si="20">AA116</f>
        <v>217.66</v>
      </c>
      <c r="CZ116">
        <f t="shared" ref="CZ116:CZ126" si="21">AE116</f>
        <v>30.4</v>
      </c>
      <c r="DA116">
        <f t="shared" ref="DA116:DA126" si="22">AI116</f>
        <v>7.16</v>
      </c>
      <c r="DB116">
        <f t="shared" ref="DB116:DB126" si="23">ROUND(ROUND(AT116*CZ116,2),6)</f>
        <v>0.3</v>
      </c>
      <c r="DC116">
        <f t="shared" ref="DC116:DC126" si="24">ROUND(ROUND(AT116*AG116,2),6)</f>
        <v>0</v>
      </c>
    </row>
    <row r="117" spans="1:107" x14ac:dyDescent="0.4">
      <c r="A117">
        <f>ROW(Source!A109)</f>
        <v>109</v>
      </c>
      <c r="B117">
        <v>63957948</v>
      </c>
      <c r="C117">
        <v>63959892</v>
      </c>
      <c r="D117">
        <v>36802162</v>
      </c>
      <c r="E117">
        <v>1</v>
      </c>
      <c r="F117">
        <v>1</v>
      </c>
      <c r="G117">
        <v>1</v>
      </c>
      <c r="H117">
        <v>3</v>
      </c>
      <c r="I117" t="s">
        <v>502</v>
      </c>
      <c r="J117" t="s">
        <v>503</v>
      </c>
      <c r="K117" t="s">
        <v>504</v>
      </c>
      <c r="L117">
        <v>1346</v>
      </c>
      <c r="N117">
        <v>1009</v>
      </c>
      <c r="O117" t="s">
        <v>175</v>
      </c>
      <c r="P117" t="s">
        <v>175</v>
      </c>
      <c r="Q117">
        <v>1</v>
      </c>
      <c r="W117">
        <v>0</v>
      </c>
      <c r="X117">
        <v>-1369864075</v>
      </c>
      <c r="Y117">
        <v>0.01</v>
      </c>
      <c r="AA117">
        <v>168.28</v>
      </c>
      <c r="AB117">
        <v>0</v>
      </c>
      <c r="AC117">
        <v>0</v>
      </c>
      <c r="AD117">
        <v>0</v>
      </c>
      <c r="AE117">
        <v>24.04</v>
      </c>
      <c r="AF117">
        <v>0</v>
      </c>
      <c r="AG117">
        <v>0</v>
      </c>
      <c r="AH117">
        <v>0</v>
      </c>
      <c r="AI117">
        <v>7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0.01</v>
      </c>
      <c r="AU117" t="s">
        <v>3</v>
      </c>
      <c r="AV117">
        <v>0</v>
      </c>
      <c r="AW117">
        <v>2</v>
      </c>
      <c r="AX117">
        <v>63959899</v>
      </c>
      <c r="AY117">
        <v>1</v>
      </c>
      <c r="AZ117">
        <v>0</v>
      </c>
      <c r="BA117">
        <v>121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Y117*Source!I109</f>
        <v>0.02</v>
      </c>
      <c r="CY117">
        <f t="shared" si="20"/>
        <v>168.28</v>
      </c>
      <c r="CZ117">
        <f t="shared" si="21"/>
        <v>24.04</v>
      </c>
      <c r="DA117">
        <f t="shared" si="22"/>
        <v>7</v>
      </c>
      <c r="DB117">
        <f t="shared" si="23"/>
        <v>0.24</v>
      </c>
      <c r="DC117">
        <f t="shared" si="24"/>
        <v>0</v>
      </c>
    </row>
    <row r="118" spans="1:107" x14ac:dyDescent="0.4">
      <c r="A118">
        <f>ROW(Source!A109)</f>
        <v>109</v>
      </c>
      <c r="B118">
        <v>63957948</v>
      </c>
      <c r="C118">
        <v>63959892</v>
      </c>
      <c r="D118">
        <v>36803258</v>
      </c>
      <c r="E118">
        <v>1</v>
      </c>
      <c r="F118">
        <v>1</v>
      </c>
      <c r="G118">
        <v>1</v>
      </c>
      <c r="H118">
        <v>3</v>
      </c>
      <c r="I118" t="s">
        <v>505</v>
      </c>
      <c r="J118" t="s">
        <v>506</v>
      </c>
      <c r="K118" t="s">
        <v>507</v>
      </c>
      <c r="L118">
        <v>1346</v>
      </c>
      <c r="N118">
        <v>1009</v>
      </c>
      <c r="O118" t="s">
        <v>175</v>
      </c>
      <c r="P118" t="s">
        <v>175</v>
      </c>
      <c r="Q118">
        <v>1</v>
      </c>
      <c r="W118">
        <v>0</v>
      </c>
      <c r="X118">
        <v>586013393</v>
      </c>
      <c r="Y118">
        <v>1.2E-2</v>
      </c>
      <c r="AA118">
        <v>97.24</v>
      </c>
      <c r="AB118">
        <v>0</v>
      </c>
      <c r="AC118">
        <v>0</v>
      </c>
      <c r="AD118">
        <v>0</v>
      </c>
      <c r="AE118">
        <v>10.57</v>
      </c>
      <c r="AF118">
        <v>0</v>
      </c>
      <c r="AG118">
        <v>0</v>
      </c>
      <c r="AH118">
        <v>0</v>
      </c>
      <c r="AI118">
        <v>9.1999999999999993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1.2E-2</v>
      </c>
      <c r="AU118" t="s">
        <v>3</v>
      </c>
      <c r="AV118">
        <v>0</v>
      </c>
      <c r="AW118">
        <v>2</v>
      </c>
      <c r="AX118">
        <v>63959900</v>
      </c>
      <c r="AY118">
        <v>1</v>
      </c>
      <c r="AZ118">
        <v>0</v>
      </c>
      <c r="BA118">
        <v>122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Y118*Source!I109</f>
        <v>2.4E-2</v>
      </c>
      <c r="CY118">
        <f t="shared" si="20"/>
        <v>97.24</v>
      </c>
      <c r="CZ118">
        <f t="shared" si="21"/>
        <v>10.57</v>
      </c>
      <c r="DA118">
        <f t="shared" si="22"/>
        <v>9.1999999999999993</v>
      </c>
      <c r="DB118">
        <f t="shared" si="23"/>
        <v>0.13</v>
      </c>
      <c r="DC118">
        <f t="shared" si="24"/>
        <v>0</v>
      </c>
    </row>
    <row r="119" spans="1:107" x14ac:dyDescent="0.4">
      <c r="A119">
        <f>ROW(Source!A109)</f>
        <v>109</v>
      </c>
      <c r="B119">
        <v>63957948</v>
      </c>
      <c r="C119">
        <v>63959892</v>
      </c>
      <c r="D119">
        <v>36804448</v>
      </c>
      <c r="E119">
        <v>1</v>
      </c>
      <c r="F119">
        <v>1</v>
      </c>
      <c r="G119">
        <v>1</v>
      </c>
      <c r="H119">
        <v>3</v>
      </c>
      <c r="I119" t="s">
        <v>508</v>
      </c>
      <c r="J119" t="s">
        <v>509</v>
      </c>
      <c r="K119" t="s">
        <v>510</v>
      </c>
      <c r="L119">
        <v>1346</v>
      </c>
      <c r="N119">
        <v>1009</v>
      </c>
      <c r="O119" t="s">
        <v>175</v>
      </c>
      <c r="P119" t="s">
        <v>175</v>
      </c>
      <c r="Q119">
        <v>1</v>
      </c>
      <c r="W119">
        <v>0</v>
      </c>
      <c r="X119">
        <v>103900845</v>
      </c>
      <c r="Y119">
        <v>0.1</v>
      </c>
      <c r="AA119">
        <v>86.87</v>
      </c>
      <c r="AB119">
        <v>0</v>
      </c>
      <c r="AC119">
        <v>0</v>
      </c>
      <c r="AD119">
        <v>0</v>
      </c>
      <c r="AE119">
        <v>9.0399999999999991</v>
      </c>
      <c r="AF119">
        <v>0</v>
      </c>
      <c r="AG119">
        <v>0</v>
      </c>
      <c r="AH119">
        <v>0</v>
      </c>
      <c r="AI119">
        <v>9.61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</v>
      </c>
      <c r="AU119" t="s">
        <v>3</v>
      </c>
      <c r="AV119">
        <v>0</v>
      </c>
      <c r="AW119">
        <v>2</v>
      </c>
      <c r="AX119">
        <v>63959901</v>
      </c>
      <c r="AY119">
        <v>1</v>
      </c>
      <c r="AZ119">
        <v>0</v>
      </c>
      <c r="BA119">
        <v>123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Y119*Source!I109</f>
        <v>0.2</v>
      </c>
      <c r="CY119">
        <f t="shared" si="20"/>
        <v>86.87</v>
      </c>
      <c r="CZ119">
        <f t="shared" si="21"/>
        <v>9.0399999999999991</v>
      </c>
      <c r="DA119">
        <f t="shared" si="22"/>
        <v>9.61</v>
      </c>
      <c r="DB119">
        <f t="shared" si="23"/>
        <v>0.9</v>
      </c>
      <c r="DC119">
        <f t="shared" si="24"/>
        <v>0</v>
      </c>
    </row>
    <row r="120" spans="1:107" x14ac:dyDescent="0.4">
      <c r="A120">
        <f>ROW(Source!A109)</f>
        <v>109</v>
      </c>
      <c r="B120">
        <v>63957948</v>
      </c>
      <c r="C120">
        <v>63959892</v>
      </c>
      <c r="D120">
        <v>36806488</v>
      </c>
      <c r="E120">
        <v>1</v>
      </c>
      <c r="F120">
        <v>1</v>
      </c>
      <c r="G120">
        <v>1</v>
      </c>
      <c r="H120">
        <v>3</v>
      </c>
      <c r="I120" t="s">
        <v>511</v>
      </c>
      <c r="J120" t="s">
        <v>512</v>
      </c>
      <c r="K120" t="s">
        <v>513</v>
      </c>
      <c r="L120">
        <v>1348</v>
      </c>
      <c r="N120">
        <v>1009</v>
      </c>
      <c r="O120" t="s">
        <v>42</v>
      </c>
      <c r="P120" t="s">
        <v>42</v>
      </c>
      <c r="Q120">
        <v>1000</v>
      </c>
      <c r="W120">
        <v>0</v>
      </c>
      <c r="X120">
        <v>-1421715385</v>
      </c>
      <c r="Y120">
        <v>1.6000000000000001E-4</v>
      </c>
      <c r="AA120">
        <v>4825.17</v>
      </c>
      <c r="AB120">
        <v>0</v>
      </c>
      <c r="AC120">
        <v>0</v>
      </c>
      <c r="AD120">
        <v>0</v>
      </c>
      <c r="AE120">
        <v>729.98</v>
      </c>
      <c r="AF120">
        <v>0</v>
      </c>
      <c r="AG120">
        <v>0</v>
      </c>
      <c r="AH120">
        <v>0</v>
      </c>
      <c r="AI120">
        <v>6.61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1.6000000000000001E-4</v>
      </c>
      <c r="AU120" t="s">
        <v>3</v>
      </c>
      <c r="AV120">
        <v>0</v>
      </c>
      <c r="AW120">
        <v>2</v>
      </c>
      <c r="AX120">
        <v>63959902</v>
      </c>
      <c r="AY120">
        <v>1</v>
      </c>
      <c r="AZ120">
        <v>0</v>
      </c>
      <c r="BA120">
        <v>124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Y120*Source!I109</f>
        <v>3.2000000000000003E-4</v>
      </c>
      <c r="CY120">
        <f t="shared" si="20"/>
        <v>4825.17</v>
      </c>
      <c r="CZ120">
        <f t="shared" si="21"/>
        <v>729.98</v>
      </c>
      <c r="DA120">
        <f t="shared" si="22"/>
        <v>6.61</v>
      </c>
      <c r="DB120">
        <f t="shared" si="23"/>
        <v>0.12</v>
      </c>
      <c r="DC120">
        <f t="shared" si="24"/>
        <v>0</v>
      </c>
    </row>
    <row r="121" spans="1:107" x14ac:dyDescent="0.4">
      <c r="A121">
        <f>ROW(Source!A109)</f>
        <v>109</v>
      </c>
      <c r="B121">
        <v>63957948</v>
      </c>
      <c r="C121">
        <v>63959892</v>
      </c>
      <c r="D121">
        <v>36825981</v>
      </c>
      <c r="E121">
        <v>1</v>
      </c>
      <c r="F121">
        <v>1</v>
      </c>
      <c r="G121">
        <v>1</v>
      </c>
      <c r="H121">
        <v>3</v>
      </c>
      <c r="I121" t="s">
        <v>514</v>
      </c>
      <c r="J121" t="s">
        <v>515</v>
      </c>
      <c r="K121" t="s">
        <v>516</v>
      </c>
      <c r="L121">
        <v>1348</v>
      </c>
      <c r="N121">
        <v>1009</v>
      </c>
      <c r="O121" t="s">
        <v>42</v>
      </c>
      <c r="P121" t="s">
        <v>42</v>
      </c>
      <c r="Q121">
        <v>1000</v>
      </c>
      <c r="W121">
        <v>0</v>
      </c>
      <c r="X121">
        <v>-1598896989</v>
      </c>
      <c r="Y121">
        <v>4.0000000000000003E-5</v>
      </c>
      <c r="AA121">
        <v>57450</v>
      </c>
      <c r="AB121">
        <v>0</v>
      </c>
      <c r="AC121">
        <v>0</v>
      </c>
      <c r="AD121">
        <v>0</v>
      </c>
      <c r="AE121">
        <v>5000</v>
      </c>
      <c r="AF121">
        <v>0</v>
      </c>
      <c r="AG121">
        <v>0</v>
      </c>
      <c r="AH121">
        <v>0</v>
      </c>
      <c r="AI121">
        <v>11.49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4.0000000000000003E-5</v>
      </c>
      <c r="AU121" t="s">
        <v>3</v>
      </c>
      <c r="AV121">
        <v>0</v>
      </c>
      <c r="AW121">
        <v>2</v>
      </c>
      <c r="AX121">
        <v>63959903</v>
      </c>
      <c r="AY121">
        <v>1</v>
      </c>
      <c r="AZ121">
        <v>0</v>
      </c>
      <c r="BA121">
        <v>125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Y121*Source!I109</f>
        <v>8.0000000000000007E-5</v>
      </c>
      <c r="CY121">
        <f t="shared" si="20"/>
        <v>57450</v>
      </c>
      <c r="CZ121">
        <f t="shared" si="21"/>
        <v>5000</v>
      </c>
      <c r="DA121">
        <f t="shared" si="22"/>
        <v>11.49</v>
      </c>
      <c r="DB121">
        <f t="shared" si="23"/>
        <v>0.2</v>
      </c>
      <c r="DC121">
        <f t="shared" si="24"/>
        <v>0</v>
      </c>
    </row>
    <row r="122" spans="1:107" x14ac:dyDescent="0.4">
      <c r="A122">
        <f>ROW(Source!A109)</f>
        <v>109</v>
      </c>
      <c r="B122">
        <v>63957948</v>
      </c>
      <c r="C122">
        <v>63959892</v>
      </c>
      <c r="D122">
        <v>36826584</v>
      </c>
      <c r="E122">
        <v>1</v>
      </c>
      <c r="F122">
        <v>1</v>
      </c>
      <c r="G122">
        <v>1</v>
      </c>
      <c r="H122">
        <v>3</v>
      </c>
      <c r="I122" t="s">
        <v>517</v>
      </c>
      <c r="J122" t="s">
        <v>518</v>
      </c>
      <c r="K122" t="s">
        <v>519</v>
      </c>
      <c r="L122">
        <v>1348</v>
      </c>
      <c r="N122">
        <v>1009</v>
      </c>
      <c r="O122" t="s">
        <v>42</v>
      </c>
      <c r="P122" t="s">
        <v>42</v>
      </c>
      <c r="Q122">
        <v>1000</v>
      </c>
      <c r="W122">
        <v>0</v>
      </c>
      <c r="X122">
        <v>-1026117653</v>
      </c>
      <c r="Y122">
        <v>2.5999999999999998E-4</v>
      </c>
      <c r="AA122">
        <v>36426.410000000003</v>
      </c>
      <c r="AB122">
        <v>0</v>
      </c>
      <c r="AC122">
        <v>0</v>
      </c>
      <c r="AD122">
        <v>0</v>
      </c>
      <c r="AE122">
        <v>7418.82</v>
      </c>
      <c r="AF122">
        <v>0</v>
      </c>
      <c r="AG122">
        <v>0</v>
      </c>
      <c r="AH122">
        <v>0</v>
      </c>
      <c r="AI122">
        <v>4.91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2.5999999999999998E-4</v>
      </c>
      <c r="AU122" t="s">
        <v>3</v>
      </c>
      <c r="AV122">
        <v>0</v>
      </c>
      <c r="AW122">
        <v>2</v>
      </c>
      <c r="AX122">
        <v>63959904</v>
      </c>
      <c r="AY122">
        <v>1</v>
      </c>
      <c r="AZ122">
        <v>0</v>
      </c>
      <c r="BA122">
        <v>126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Y122*Source!I109</f>
        <v>5.1999999999999995E-4</v>
      </c>
      <c r="CY122">
        <f t="shared" si="20"/>
        <v>36426.410000000003</v>
      </c>
      <c r="CZ122">
        <f t="shared" si="21"/>
        <v>7418.82</v>
      </c>
      <c r="DA122">
        <f t="shared" si="22"/>
        <v>4.91</v>
      </c>
      <c r="DB122">
        <f t="shared" si="23"/>
        <v>1.93</v>
      </c>
      <c r="DC122">
        <f t="shared" si="24"/>
        <v>0</v>
      </c>
    </row>
    <row r="123" spans="1:107" x14ac:dyDescent="0.4">
      <c r="A123">
        <f>ROW(Source!A109)</f>
        <v>109</v>
      </c>
      <c r="B123">
        <v>63957948</v>
      </c>
      <c r="C123">
        <v>63959892</v>
      </c>
      <c r="D123">
        <v>36854218</v>
      </c>
      <c r="E123">
        <v>1</v>
      </c>
      <c r="F123">
        <v>1</v>
      </c>
      <c r="G123">
        <v>1</v>
      </c>
      <c r="H123">
        <v>3</v>
      </c>
      <c r="I123" t="s">
        <v>285</v>
      </c>
      <c r="J123" t="s">
        <v>288</v>
      </c>
      <c r="K123" t="s">
        <v>286</v>
      </c>
      <c r="L123">
        <v>1354</v>
      </c>
      <c r="N123">
        <v>1010</v>
      </c>
      <c r="O123" t="s">
        <v>287</v>
      </c>
      <c r="P123" t="s">
        <v>287</v>
      </c>
      <c r="Q123">
        <v>1</v>
      </c>
      <c r="W123">
        <v>0</v>
      </c>
      <c r="X123">
        <v>2077740497</v>
      </c>
      <c r="Y123">
        <v>1</v>
      </c>
      <c r="AA123">
        <v>2572.0100000000002</v>
      </c>
      <c r="AB123">
        <v>0</v>
      </c>
      <c r="AC123">
        <v>0</v>
      </c>
      <c r="AD123">
        <v>0</v>
      </c>
      <c r="AE123">
        <v>460.11</v>
      </c>
      <c r="AF123">
        <v>0</v>
      </c>
      <c r="AG123">
        <v>0</v>
      </c>
      <c r="AH123">
        <v>0</v>
      </c>
      <c r="AI123">
        <v>5.59</v>
      </c>
      <c r="AJ123">
        <v>1</v>
      </c>
      <c r="AK123">
        <v>1</v>
      </c>
      <c r="AL123">
        <v>1</v>
      </c>
      <c r="AN123">
        <v>0</v>
      </c>
      <c r="AO123">
        <v>0</v>
      </c>
      <c r="AP123">
        <v>0</v>
      </c>
      <c r="AQ123">
        <v>0</v>
      </c>
      <c r="AR123">
        <v>0</v>
      </c>
      <c r="AS123" t="s">
        <v>3</v>
      </c>
      <c r="AT123">
        <v>1</v>
      </c>
      <c r="AU123" t="s">
        <v>3</v>
      </c>
      <c r="AV123">
        <v>0</v>
      </c>
      <c r="AW123">
        <v>1</v>
      </c>
      <c r="AX123">
        <v>-1</v>
      </c>
      <c r="AY123">
        <v>0</v>
      </c>
      <c r="AZ123">
        <v>0</v>
      </c>
      <c r="BA123" t="s">
        <v>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Y123*Source!I109</f>
        <v>2</v>
      </c>
      <c r="CY123">
        <f t="shared" si="20"/>
        <v>2572.0100000000002</v>
      </c>
      <c r="CZ123">
        <f t="shared" si="21"/>
        <v>460.11</v>
      </c>
      <c r="DA123">
        <f t="shared" si="22"/>
        <v>5.59</v>
      </c>
      <c r="DB123">
        <f t="shared" si="23"/>
        <v>460.11</v>
      </c>
      <c r="DC123">
        <f t="shared" si="24"/>
        <v>0</v>
      </c>
    </row>
    <row r="124" spans="1:107" x14ac:dyDescent="0.4">
      <c r="A124">
        <f>ROW(Source!A109)</f>
        <v>109</v>
      </c>
      <c r="B124">
        <v>63957948</v>
      </c>
      <c r="C124">
        <v>63959892</v>
      </c>
      <c r="D124">
        <v>36855778</v>
      </c>
      <c r="E124">
        <v>1</v>
      </c>
      <c r="F124">
        <v>1</v>
      </c>
      <c r="G124">
        <v>1</v>
      </c>
      <c r="H124">
        <v>3</v>
      </c>
      <c r="I124" t="s">
        <v>520</v>
      </c>
      <c r="J124" t="s">
        <v>521</v>
      </c>
      <c r="K124" t="s">
        <v>522</v>
      </c>
      <c r="L124">
        <v>1355</v>
      </c>
      <c r="N124">
        <v>1010</v>
      </c>
      <c r="O124" t="s">
        <v>419</v>
      </c>
      <c r="P124" t="s">
        <v>419</v>
      </c>
      <c r="Q124">
        <v>100</v>
      </c>
      <c r="W124">
        <v>0</v>
      </c>
      <c r="X124">
        <v>783817326</v>
      </c>
      <c r="Y124">
        <v>1.0200000000000001E-3</v>
      </c>
      <c r="AA124">
        <v>522</v>
      </c>
      <c r="AB124">
        <v>0</v>
      </c>
      <c r="AC124">
        <v>0</v>
      </c>
      <c r="AD124">
        <v>0</v>
      </c>
      <c r="AE124">
        <v>100</v>
      </c>
      <c r="AF124">
        <v>0</v>
      </c>
      <c r="AG124">
        <v>0</v>
      </c>
      <c r="AH124">
        <v>0</v>
      </c>
      <c r="AI124">
        <v>5.22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1.0200000000000001E-3</v>
      </c>
      <c r="AU124" t="s">
        <v>3</v>
      </c>
      <c r="AV124">
        <v>0</v>
      </c>
      <c r="AW124">
        <v>2</v>
      </c>
      <c r="AX124">
        <v>63959905</v>
      </c>
      <c r="AY124">
        <v>1</v>
      </c>
      <c r="AZ124">
        <v>0</v>
      </c>
      <c r="BA124">
        <v>127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Y124*Source!I109</f>
        <v>2.0400000000000001E-3</v>
      </c>
      <c r="CY124">
        <f t="shared" si="20"/>
        <v>522</v>
      </c>
      <c r="CZ124">
        <f t="shared" si="21"/>
        <v>100</v>
      </c>
      <c r="DA124">
        <f t="shared" si="22"/>
        <v>5.22</v>
      </c>
      <c r="DB124">
        <f t="shared" si="23"/>
        <v>0.1</v>
      </c>
      <c r="DC124">
        <f t="shared" si="24"/>
        <v>0</v>
      </c>
    </row>
    <row r="125" spans="1:107" x14ac:dyDescent="0.4">
      <c r="A125">
        <f>ROW(Source!A109)</f>
        <v>109</v>
      </c>
      <c r="B125">
        <v>63957948</v>
      </c>
      <c r="C125">
        <v>63959892</v>
      </c>
      <c r="D125">
        <v>36867794</v>
      </c>
      <c r="E125">
        <v>1</v>
      </c>
      <c r="F125">
        <v>1</v>
      </c>
      <c r="G125">
        <v>1</v>
      </c>
      <c r="H125">
        <v>3</v>
      </c>
      <c r="I125" t="s">
        <v>523</v>
      </c>
      <c r="J125" t="s">
        <v>524</v>
      </c>
      <c r="K125" t="s">
        <v>525</v>
      </c>
      <c r="L125">
        <v>1346</v>
      </c>
      <c r="N125">
        <v>1009</v>
      </c>
      <c r="O125" t="s">
        <v>175</v>
      </c>
      <c r="P125" t="s">
        <v>175</v>
      </c>
      <c r="Q125">
        <v>1</v>
      </c>
      <c r="W125">
        <v>0</v>
      </c>
      <c r="X125">
        <v>1584075688</v>
      </c>
      <c r="Y125">
        <v>0.01</v>
      </c>
      <c r="AA125">
        <v>87.47</v>
      </c>
      <c r="AB125">
        <v>0</v>
      </c>
      <c r="AC125">
        <v>0</v>
      </c>
      <c r="AD125">
        <v>0</v>
      </c>
      <c r="AE125">
        <v>35.700000000000003</v>
      </c>
      <c r="AF125">
        <v>0</v>
      </c>
      <c r="AG125">
        <v>0</v>
      </c>
      <c r="AH125">
        <v>0</v>
      </c>
      <c r="AI125">
        <v>2.4500000000000002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0.01</v>
      </c>
      <c r="AU125" t="s">
        <v>3</v>
      </c>
      <c r="AV125">
        <v>0</v>
      </c>
      <c r="AW125">
        <v>2</v>
      </c>
      <c r="AX125">
        <v>63959906</v>
      </c>
      <c r="AY125">
        <v>1</v>
      </c>
      <c r="AZ125">
        <v>0</v>
      </c>
      <c r="BA125">
        <v>128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Y125*Source!I109</f>
        <v>0.02</v>
      </c>
      <c r="CY125">
        <f t="shared" si="20"/>
        <v>87.47</v>
      </c>
      <c r="CZ125">
        <f t="shared" si="21"/>
        <v>35.700000000000003</v>
      </c>
      <c r="DA125">
        <f t="shared" si="22"/>
        <v>2.4500000000000002</v>
      </c>
      <c r="DB125">
        <f t="shared" si="23"/>
        <v>0.36</v>
      </c>
      <c r="DC125">
        <f t="shared" si="24"/>
        <v>0</v>
      </c>
    </row>
    <row r="126" spans="1:107" x14ac:dyDescent="0.4">
      <c r="A126">
        <f>ROW(Source!A109)</f>
        <v>109</v>
      </c>
      <c r="B126">
        <v>63957948</v>
      </c>
      <c r="C126">
        <v>63959892</v>
      </c>
      <c r="D126">
        <v>36799065</v>
      </c>
      <c r="E126">
        <v>17</v>
      </c>
      <c r="F126">
        <v>1</v>
      </c>
      <c r="G126">
        <v>1</v>
      </c>
      <c r="H126">
        <v>3</v>
      </c>
      <c r="I126" t="s">
        <v>526</v>
      </c>
      <c r="J126" t="s">
        <v>3</v>
      </c>
      <c r="K126" t="s">
        <v>527</v>
      </c>
      <c r="L126">
        <v>1374</v>
      </c>
      <c r="N126">
        <v>1013</v>
      </c>
      <c r="O126" t="s">
        <v>528</v>
      </c>
      <c r="P126" t="s">
        <v>528</v>
      </c>
      <c r="Q126">
        <v>1</v>
      </c>
      <c r="W126">
        <v>0</v>
      </c>
      <c r="X126">
        <v>-1731369543</v>
      </c>
      <c r="Y126">
        <v>0.19</v>
      </c>
      <c r="AA126">
        <v>1</v>
      </c>
      <c r="AB126">
        <v>0</v>
      </c>
      <c r="AC126">
        <v>0</v>
      </c>
      <c r="AD126">
        <v>0</v>
      </c>
      <c r="AE126">
        <v>1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0.19</v>
      </c>
      <c r="AU126" t="s">
        <v>3</v>
      </c>
      <c r="AV126">
        <v>0</v>
      </c>
      <c r="AW126">
        <v>2</v>
      </c>
      <c r="AX126">
        <v>63959907</v>
      </c>
      <c r="AY126">
        <v>1</v>
      </c>
      <c r="AZ126">
        <v>0</v>
      </c>
      <c r="BA126">
        <v>129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Y126*Source!I109</f>
        <v>0.38</v>
      </c>
      <c r="CY126">
        <f t="shared" si="20"/>
        <v>1</v>
      </c>
      <c r="CZ126">
        <f t="shared" si="21"/>
        <v>1</v>
      </c>
      <c r="DA126">
        <f t="shared" si="22"/>
        <v>1</v>
      </c>
      <c r="DB126">
        <f t="shared" si="23"/>
        <v>0.19</v>
      </c>
      <c r="DC126">
        <f t="shared" si="24"/>
        <v>0</v>
      </c>
    </row>
    <row r="127" spans="1:107" x14ac:dyDescent="0.4">
      <c r="A127">
        <f>ROW(Source!A111)</f>
        <v>111</v>
      </c>
      <c r="B127">
        <v>63957948</v>
      </c>
      <c r="C127">
        <v>63959970</v>
      </c>
      <c r="D127">
        <v>37080781</v>
      </c>
      <c r="E127">
        <v>1</v>
      </c>
      <c r="F127">
        <v>1</v>
      </c>
      <c r="G127">
        <v>1</v>
      </c>
      <c r="H127">
        <v>1</v>
      </c>
      <c r="I127" t="s">
        <v>491</v>
      </c>
      <c r="J127" t="s">
        <v>3</v>
      </c>
      <c r="K127" t="s">
        <v>492</v>
      </c>
      <c r="L127">
        <v>1191</v>
      </c>
      <c r="N127">
        <v>1013</v>
      </c>
      <c r="O127" t="s">
        <v>391</v>
      </c>
      <c r="P127" t="s">
        <v>391</v>
      </c>
      <c r="Q127">
        <v>1</v>
      </c>
      <c r="W127">
        <v>0</v>
      </c>
      <c r="X127">
        <v>912892513</v>
      </c>
      <c r="Y127">
        <v>113.28</v>
      </c>
      <c r="AA127">
        <v>0</v>
      </c>
      <c r="AB127">
        <v>0</v>
      </c>
      <c r="AC127">
        <v>0</v>
      </c>
      <c r="AD127">
        <v>9.92</v>
      </c>
      <c r="AE127">
        <v>0</v>
      </c>
      <c r="AF127">
        <v>0</v>
      </c>
      <c r="AG127">
        <v>0</v>
      </c>
      <c r="AH127">
        <v>9.92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S127" t="s">
        <v>3</v>
      </c>
      <c r="AT127">
        <v>94.4</v>
      </c>
      <c r="AU127" t="s">
        <v>18</v>
      </c>
      <c r="AV127">
        <v>1</v>
      </c>
      <c r="AW127">
        <v>2</v>
      </c>
      <c r="AX127">
        <v>63959971</v>
      </c>
      <c r="AY127">
        <v>1</v>
      </c>
      <c r="AZ127">
        <v>0</v>
      </c>
      <c r="BA127">
        <v>130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Y127*Source!I111</f>
        <v>22.656000000000002</v>
      </c>
      <c r="CY127">
        <f>AD127</f>
        <v>9.92</v>
      </c>
      <c r="CZ127">
        <f>AH127</f>
        <v>9.92</v>
      </c>
      <c r="DA127">
        <f>AL127</f>
        <v>1</v>
      </c>
      <c r="DB127">
        <f>ROUND((ROUND(AT127*CZ127,2)*1.2),6)</f>
        <v>1123.74</v>
      </c>
      <c r="DC127">
        <f>ROUND((ROUND(AT127*AG127,2)*1.2),6)</f>
        <v>0</v>
      </c>
    </row>
    <row r="128" spans="1:107" x14ac:dyDescent="0.4">
      <c r="A128">
        <f>ROW(Source!A111)</f>
        <v>111</v>
      </c>
      <c r="B128">
        <v>63957948</v>
      </c>
      <c r="C128">
        <v>63959970</v>
      </c>
      <c r="D128">
        <v>37064876</v>
      </c>
      <c r="E128">
        <v>1</v>
      </c>
      <c r="F128">
        <v>1</v>
      </c>
      <c r="G128">
        <v>1</v>
      </c>
      <c r="H128">
        <v>1</v>
      </c>
      <c r="I128" t="s">
        <v>393</v>
      </c>
      <c r="J128" t="s">
        <v>3</v>
      </c>
      <c r="K128" t="s">
        <v>394</v>
      </c>
      <c r="L128">
        <v>1191</v>
      </c>
      <c r="N128">
        <v>1013</v>
      </c>
      <c r="O128" t="s">
        <v>391</v>
      </c>
      <c r="P128" t="s">
        <v>391</v>
      </c>
      <c r="Q128">
        <v>1</v>
      </c>
      <c r="W128">
        <v>0</v>
      </c>
      <c r="X128">
        <v>-1417349443</v>
      </c>
      <c r="Y128">
        <v>0.4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0.4</v>
      </c>
      <c r="AU128" t="s">
        <v>3</v>
      </c>
      <c r="AV128">
        <v>2</v>
      </c>
      <c r="AW128">
        <v>2</v>
      </c>
      <c r="AX128">
        <v>63959972</v>
      </c>
      <c r="AY128">
        <v>1</v>
      </c>
      <c r="AZ128">
        <v>2048</v>
      </c>
      <c r="BA128">
        <v>131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Y128*Source!I111</f>
        <v>8.0000000000000016E-2</v>
      </c>
      <c r="CY128">
        <f>AD128</f>
        <v>0</v>
      </c>
      <c r="CZ128">
        <f>AH128</f>
        <v>0</v>
      </c>
      <c r="DA128">
        <f>AL128</f>
        <v>1</v>
      </c>
      <c r="DB128">
        <f>ROUND(ROUND(AT128*CZ128,2),6)</f>
        <v>0</v>
      </c>
      <c r="DC128">
        <f>ROUND(ROUND(AT128*AG128,2),6)</f>
        <v>0</v>
      </c>
    </row>
    <row r="129" spans="1:107" x14ac:dyDescent="0.4">
      <c r="A129">
        <f>ROW(Source!A111)</f>
        <v>111</v>
      </c>
      <c r="B129">
        <v>63957948</v>
      </c>
      <c r="C129">
        <v>63959970</v>
      </c>
      <c r="D129">
        <v>36882159</v>
      </c>
      <c r="E129">
        <v>1</v>
      </c>
      <c r="F129">
        <v>1</v>
      </c>
      <c r="G129">
        <v>1</v>
      </c>
      <c r="H129">
        <v>2</v>
      </c>
      <c r="I129" t="s">
        <v>493</v>
      </c>
      <c r="J129" t="s">
        <v>494</v>
      </c>
      <c r="K129" t="s">
        <v>495</v>
      </c>
      <c r="L129">
        <v>1368</v>
      </c>
      <c r="N129">
        <v>1011</v>
      </c>
      <c r="O129" t="s">
        <v>398</v>
      </c>
      <c r="P129" t="s">
        <v>398</v>
      </c>
      <c r="Q129">
        <v>1</v>
      </c>
      <c r="W129">
        <v>0</v>
      </c>
      <c r="X129">
        <v>-1718674368</v>
      </c>
      <c r="Y129">
        <v>0.24</v>
      </c>
      <c r="AA129">
        <v>0</v>
      </c>
      <c r="AB129">
        <v>903.76</v>
      </c>
      <c r="AC129">
        <v>374.49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8.07</v>
      </c>
      <c r="AK129">
        <v>27.74</v>
      </c>
      <c r="AL129">
        <v>1</v>
      </c>
      <c r="AN129">
        <v>0</v>
      </c>
      <c r="AO129">
        <v>1</v>
      </c>
      <c r="AP129">
        <v>1</v>
      </c>
      <c r="AQ129">
        <v>0</v>
      </c>
      <c r="AR129">
        <v>0</v>
      </c>
      <c r="AS129" t="s">
        <v>3</v>
      </c>
      <c r="AT129">
        <v>0.2</v>
      </c>
      <c r="AU129" t="s">
        <v>18</v>
      </c>
      <c r="AV129">
        <v>0</v>
      </c>
      <c r="AW129">
        <v>2</v>
      </c>
      <c r="AX129">
        <v>63959973</v>
      </c>
      <c r="AY129">
        <v>1</v>
      </c>
      <c r="AZ129">
        <v>0</v>
      </c>
      <c r="BA129">
        <v>132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Y129*Source!I111</f>
        <v>4.8000000000000001E-2</v>
      </c>
      <c r="CY129">
        <f>AB129</f>
        <v>903.76</v>
      </c>
      <c r="CZ129">
        <f>AF129</f>
        <v>111.99</v>
      </c>
      <c r="DA129">
        <f>AJ129</f>
        <v>8.07</v>
      </c>
      <c r="DB129">
        <f>ROUND((ROUND(AT129*CZ129,2)*1.2),6)</f>
        <v>26.88</v>
      </c>
      <c r="DC129">
        <f>ROUND((ROUND(AT129*AG129,2)*1.2),6)</f>
        <v>3.24</v>
      </c>
    </row>
    <row r="130" spans="1:107" x14ac:dyDescent="0.4">
      <c r="A130">
        <f>ROW(Source!A111)</f>
        <v>111</v>
      </c>
      <c r="B130">
        <v>63957948</v>
      </c>
      <c r="C130">
        <v>63959970</v>
      </c>
      <c r="D130">
        <v>36883554</v>
      </c>
      <c r="E130">
        <v>1</v>
      </c>
      <c r="F130">
        <v>1</v>
      </c>
      <c r="G130">
        <v>1</v>
      </c>
      <c r="H130">
        <v>2</v>
      </c>
      <c r="I130" t="s">
        <v>405</v>
      </c>
      <c r="J130" t="s">
        <v>406</v>
      </c>
      <c r="K130" t="s">
        <v>407</v>
      </c>
      <c r="L130">
        <v>1368</v>
      </c>
      <c r="N130">
        <v>1011</v>
      </c>
      <c r="O130" t="s">
        <v>398</v>
      </c>
      <c r="P130" t="s">
        <v>398</v>
      </c>
      <c r="Q130">
        <v>1</v>
      </c>
      <c r="W130">
        <v>0</v>
      </c>
      <c r="X130">
        <v>1372534845</v>
      </c>
      <c r="Y130">
        <v>0.24</v>
      </c>
      <c r="AA130">
        <v>0</v>
      </c>
      <c r="AB130">
        <v>749.09</v>
      </c>
      <c r="AC130">
        <v>321.77999999999997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11.4</v>
      </c>
      <c r="AK130">
        <v>27.74</v>
      </c>
      <c r="AL130">
        <v>1</v>
      </c>
      <c r="AN130">
        <v>0</v>
      </c>
      <c r="AO130">
        <v>1</v>
      </c>
      <c r="AP130">
        <v>1</v>
      </c>
      <c r="AQ130">
        <v>0</v>
      </c>
      <c r="AR130">
        <v>0</v>
      </c>
      <c r="AS130" t="s">
        <v>3</v>
      </c>
      <c r="AT130">
        <v>0.2</v>
      </c>
      <c r="AU130" t="s">
        <v>18</v>
      </c>
      <c r="AV130">
        <v>0</v>
      </c>
      <c r="AW130">
        <v>2</v>
      </c>
      <c r="AX130">
        <v>63959974</v>
      </c>
      <c r="AY130">
        <v>1</v>
      </c>
      <c r="AZ130">
        <v>0</v>
      </c>
      <c r="BA130">
        <v>133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Y130*Source!I111</f>
        <v>4.8000000000000001E-2</v>
      </c>
      <c r="CY130">
        <f>AB130</f>
        <v>749.09</v>
      </c>
      <c r="CZ130">
        <f>AF130</f>
        <v>65.709999999999994</v>
      </c>
      <c r="DA130">
        <f>AJ130</f>
        <v>11.4</v>
      </c>
      <c r="DB130">
        <f>ROUND((ROUND(AT130*CZ130,2)*1.2),6)</f>
        <v>15.768000000000001</v>
      </c>
      <c r="DC130">
        <f>ROUND((ROUND(AT130*AG130,2)*1.2),6)</f>
        <v>2.7839999999999998</v>
      </c>
    </row>
    <row r="131" spans="1:107" x14ac:dyDescent="0.4">
      <c r="A131">
        <f>ROW(Source!A111)</f>
        <v>111</v>
      </c>
      <c r="B131">
        <v>63957948</v>
      </c>
      <c r="C131">
        <v>63959970</v>
      </c>
      <c r="D131">
        <v>36854230</v>
      </c>
      <c r="E131">
        <v>1</v>
      </c>
      <c r="F131">
        <v>1</v>
      </c>
      <c r="G131">
        <v>1</v>
      </c>
      <c r="H131">
        <v>3</v>
      </c>
      <c r="I131" t="s">
        <v>294</v>
      </c>
      <c r="J131" t="s">
        <v>296</v>
      </c>
      <c r="K131" t="s">
        <v>295</v>
      </c>
      <c r="L131">
        <v>1354</v>
      </c>
      <c r="N131">
        <v>1010</v>
      </c>
      <c r="O131" t="s">
        <v>287</v>
      </c>
      <c r="P131" t="s">
        <v>287</v>
      </c>
      <c r="Q131">
        <v>1</v>
      </c>
      <c r="W131">
        <v>0</v>
      </c>
      <c r="X131">
        <v>-1598911997</v>
      </c>
      <c r="Y131">
        <v>100</v>
      </c>
      <c r="AA131">
        <v>8059.75</v>
      </c>
      <c r="AB131">
        <v>0</v>
      </c>
      <c r="AC131">
        <v>0</v>
      </c>
      <c r="AD131">
        <v>0</v>
      </c>
      <c r="AE131">
        <v>968.72</v>
      </c>
      <c r="AF131">
        <v>0</v>
      </c>
      <c r="AG131">
        <v>0</v>
      </c>
      <c r="AH131">
        <v>0</v>
      </c>
      <c r="AI131">
        <v>8.32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0</v>
      </c>
      <c r="AQ131">
        <v>0</v>
      </c>
      <c r="AR131">
        <v>0</v>
      </c>
      <c r="AS131" t="s">
        <v>3</v>
      </c>
      <c r="AT131">
        <v>100</v>
      </c>
      <c r="AU131" t="s">
        <v>3</v>
      </c>
      <c r="AV131">
        <v>0</v>
      </c>
      <c r="AW131">
        <v>1</v>
      </c>
      <c r="AX131">
        <v>-1</v>
      </c>
      <c r="AY131">
        <v>0</v>
      </c>
      <c r="AZ131">
        <v>0</v>
      </c>
      <c r="BA131" t="s">
        <v>3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Y131*Source!I111</f>
        <v>20</v>
      </c>
      <c r="CY131">
        <f>AA131</f>
        <v>8059.75</v>
      </c>
      <c r="CZ131">
        <f>AE131</f>
        <v>968.72</v>
      </c>
      <c r="DA131">
        <f>AI131</f>
        <v>8.32</v>
      </c>
      <c r="DB131">
        <f>ROUND(ROUND(AT131*CZ131,2),6)</f>
        <v>96872</v>
      </c>
      <c r="DC131">
        <f>ROUND(ROUND(AT131*AG131,2),6)</f>
        <v>0</v>
      </c>
    </row>
    <row r="132" spans="1:107" x14ac:dyDescent="0.4">
      <c r="A132">
        <f>ROW(Source!A111)</f>
        <v>111</v>
      </c>
      <c r="B132">
        <v>63957948</v>
      </c>
      <c r="C132">
        <v>63959970</v>
      </c>
      <c r="D132">
        <v>36855778</v>
      </c>
      <c r="E132">
        <v>1</v>
      </c>
      <c r="F132">
        <v>1</v>
      </c>
      <c r="G132">
        <v>1</v>
      </c>
      <c r="H132">
        <v>3</v>
      </c>
      <c r="I132" t="s">
        <v>520</v>
      </c>
      <c r="J132" t="s">
        <v>521</v>
      </c>
      <c r="K132" t="s">
        <v>522</v>
      </c>
      <c r="L132">
        <v>1355</v>
      </c>
      <c r="N132">
        <v>1010</v>
      </c>
      <c r="O132" t="s">
        <v>419</v>
      </c>
      <c r="P132" t="s">
        <v>419</v>
      </c>
      <c r="Q132">
        <v>100</v>
      </c>
      <c r="W132">
        <v>0</v>
      </c>
      <c r="X132">
        <v>783817326</v>
      </c>
      <c r="Y132">
        <v>1.02</v>
      </c>
      <c r="AA132">
        <v>522</v>
      </c>
      <c r="AB132">
        <v>0</v>
      </c>
      <c r="AC132">
        <v>0</v>
      </c>
      <c r="AD132">
        <v>0</v>
      </c>
      <c r="AE132">
        <v>100</v>
      </c>
      <c r="AF132">
        <v>0</v>
      </c>
      <c r="AG132">
        <v>0</v>
      </c>
      <c r="AH132">
        <v>0</v>
      </c>
      <c r="AI132">
        <v>5.22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1.02</v>
      </c>
      <c r="AU132" t="s">
        <v>3</v>
      </c>
      <c r="AV132">
        <v>0</v>
      </c>
      <c r="AW132">
        <v>2</v>
      </c>
      <c r="AX132">
        <v>63959975</v>
      </c>
      <c r="AY132">
        <v>1</v>
      </c>
      <c r="AZ132">
        <v>0</v>
      </c>
      <c r="BA132">
        <v>134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Y132*Source!I111</f>
        <v>0.20400000000000001</v>
      </c>
      <c r="CY132">
        <f>AA132</f>
        <v>522</v>
      </c>
      <c r="CZ132">
        <f>AE132</f>
        <v>100</v>
      </c>
      <c r="DA132">
        <f>AI132</f>
        <v>5.22</v>
      </c>
      <c r="DB132">
        <f>ROUND(ROUND(AT132*CZ132,2),6)</f>
        <v>102</v>
      </c>
      <c r="DC132">
        <f>ROUND(ROUND(AT132*AG132,2),6)</f>
        <v>0</v>
      </c>
    </row>
    <row r="133" spans="1:107" x14ac:dyDescent="0.4">
      <c r="A133">
        <f>ROW(Source!A111)</f>
        <v>111</v>
      </c>
      <c r="B133">
        <v>63957948</v>
      </c>
      <c r="C133">
        <v>63959970</v>
      </c>
      <c r="D133">
        <v>36799065</v>
      </c>
      <c r="E133">
        <v>17</v>
      </c>
      <c r="F133">
        <v>1</v>
      </c>
      <c r="G133">
        <v>1</v>
      </c>
      <c r="H133">
        <v>3</v>
      </c>
      <c r="I133" t="s">
        <v>526</v>
      </c>
      <c r="J133" t="s">
        <v>3</v>
      </c>
      <c r="K133" t="s">
        <v>527</v>
      </c>
      <c r="L133">
        <v>1374</v>
      </c>
      <c r="N133">
        <v>1013</v>
      </c>
      <c r="O133" t="s">
        <v>528</v>
      </c>
      <c r="P133" t="s">
        <v>528</v>
      </c>
      <c r="Q133">
        <v>1</v>
      </c>
      <c r="W133">
        <v>0</v>
      </c>
      <c r="X133">
        <v>-1731369543</v>
      </c>
      <c r="Y133">
        <v>18.73</v>
      </c>
      <c r="AA133">
        <v>1</v>
      </c>
      <c r="AB133">
        <v>0</v>
      </c>
      <c r="AC133">
        <v>0</v>
      </c>
      <c r="AD133">
        <v>0</v>
      </c>
      <c r="AE133">
        <v>1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18.73</v>
      </c>
      <c r="AU133" t="s">
        <v>3</v>
      </c>
      <c r="AV133">
        <v>0</v>
      </c>
      <c r="AW133">
        <v>2</v>
      </c>
      <c r="AX133">
        <v>63959976</v>
      </c>
      <c r="AY133">
        <v>1</v>
      </c>
      <c r="AZ133">
        <v>0</v>
      </c>
      <c r="BA133">
        <v>135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Y133*Source!I111</f>
        <v>3.7460000000000004</v>
      </c>
      <c r="CY133">
        <f>AA133</f>
        <v>1</v>
      </c>
      <c r="CZ133">
        <f>AE133</f>
        <v>1</v>
      </c>
      <c r="DA133">
        <f>AI133</f>
        <v>1</v>
      </c>
      <c r="DB133">
        <f>ROUND(ROUND(AT133*CZ133,2),6)</f>
        <v>18.73</v>
      </c>
      <c r="DC133">
        <f>ROUND(ROUND(AT133*AG133,2),6)</f>
        <v>0</v>
      </c>
    </row>
    <row r="134" spans="1:107" x14ac:dyDescent="0.4">
      <c r="A134">
        <f>ROW(Source!A147)</f>
        <v>147</v>
      </c>
      <c r="B134">
        <v>63957948</v>
      </c>
      <c r="C134">
        <v>63959348</v>
      </c>
      <c r="D134">
        <v>37197992</v>
      </c>
      <c r="E134">
        <v>1</v>
      </c>
      <c r="F134">
        <v>1</v>
      </c>
      <c r="G134">
        <v>1</v>
      </c>
      <c r="H134">
        <v>1</v>
      </c>
      <c r="I134" t="s">
        <v>529</v>
      </c>
      <c r="J134" t="s">
        <v>3</v>
      </c>
      <c r="K134" t="s">
        <v>530</v>
      </c>
      <c r="L134">
        <v>1191</v>
      </c>
      <c r="N134">
        <v>1013</v>
      </c>
      <c r="O134" t="s">
        <v>391</v>
      </c>
      <c r="P134" t="s">
        <v>391</v>
      </c>
      <c r="Q134">
        <v>1</v>
      </c>
      <c r="W134">
        <v>0</v>
      </c>
      <c r="X134">
        <v>-2033067419</v>
      </c>
      <c r="Y134">
        <v>214.32</v>
      </c>
      <c r="AA134">
        <v>0</v>
      </c>
      <c r="AB134">
        <v>0</v>
      </c>
      <c r="AC134">
        <v>0</v>
      </c>
      <c r="AD134">
        <v>7.25</v>
      </c>
      <c r="AE134">
        <v>0</v>
      </c>
      <c r="AF134">
        <v>0</v>
      </c>
      <c r="AG134">
        <v>0</v>
      </c>
      <c r="AH134">
        <v>7.25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214.32</v>
      </c>
      <c r="AU134" t="s">
        <v>3</v>
      </c>
      <c r="AV134">
        <v>1</v>
      </c>
      <c r="AW134">
        <v>2</v>
      </c>
      <c r="AX134">
        <v>63959349</v>
      </c>
      <c r="AY134">
        <v>1</v>
      </c>
      <c r="AZ134">
        <v>0</v>
      </c>
      <c r="BA134">
        <v>136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Y134*Source!I147</f>
        <v>4.2025151520000001</v>
      </c>
      <c r="CY134">
        <f>AD134</f>
        <v>7.25</v>
      </c>
      <c r="CZ134">
        <f>AH134</f>
        <v>7.25</v>
      </c>
      <c r="DA134">
        <f>AL134</f>
        <v>1</v>
      </c>
      <c r="DB134">
        <f>ROUND(ROUND(AT134*CZ134,2),6)</f>
        <v>1553.82</v>
      </c>
      <c r="DC134">
        <f>ROUND(ROUND(AT134*AG134,2),6)</f>
        <v>0</v>
      </c>
    </row>
    <row r="135" spans="1:107" x14ac:dyDescent="0.4">
      <c r="A135">
        <f>ROW(Source!A147)</f>
        <v>147</v>
      </c>
      <c r="B135">
        <v>63957948</v>
      </c>
      <c r="C135">
        <v>63959348</v>
      </c>
      <c r="D135">
        <v>36799072</v>
      </c>
      <c r="E135">
        <v>17</v>
      </c>
      <c r="F135">
        <v>1</v>
      </c>
      <c r="G135">
        <v>1</v>
      </c>
      <c r="H135">
        <v>3</v>
      </c>
      <c r="I135" t="s">
        <v>40</v>
      </c>
      <c r="J135" t="s">
        <v>3</v>
      </c>
      <c r="K135" t="s">
        <v>50</v>
      </c>
      <c r="L135">
        <v>1348</v>
      </c>
      <c r="N135">
        <v>1009</v>
      </c>
      <c r="O135" t="s">
        <v>42</v>
      </c>
      <c r="P135" t="s">
        <v>42</v>
      </c>
      <c r="Q135">
        <v>1000</v>
      </c>
      <c r="W135">
        <v>0</v>
      </c>
      <c r="X135">
        <v>-179832266</v>
      </c>
      <c r="Y135">
        <v>100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7.21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 t="s">
        <v>3</v>
      </c>
      <c r="AT135">
        <v>100</v>
      </c>
      <c r="AU135" t="s">
        <v>3</v>
      </c>
      <c r="AV135">
        <v>0</v>
      </c>
      <c r="AW135">
        <v>2</v>
      </c>
      <c r="AX135">
        <v>63959350</v>
      </c>
      <c r="AY135">
        <v>1</v>
      </c>
      <c r="AZ135">
        <v>0</v>
      </c>
      <c r="BA135">
        <v>137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Y135*Source!I147</f>
        <v>1.96086</v>
      </c>
      <c r="CY135">
        <f>AA135</f>
        <v>0</v>
      </c>
      <c r="CZ135">
        <f>AE135</f>
        <v>0</v>
      </c>
      <c r="DA135">
        <f>AI135</f>
        <v>7.21</v>
      </c>
      <c r="DB135">
        <f>ROUND(ROUND(AT135*CZ135,2),6)</f>
        <v>0</v>
      </c>
      <c r="DC135">
        <f>ROUND(ROUND(AT135*AG135,2),6)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37"/>
  <sheetViews>
    <sheetView workbookViewId="0">
      <selection activeCell="L1" sqref="L1"/>
    </sheetView>
  </sheetViews>
  <sheetFormatPr defaultColWidth="9.1171875" defaultRowHeight="12.7" x14ac:dyDescent="0.4"/>
  <cols>
    <col min="1" max="256" width="9.1171875" customWidth="1"/>
  </cols>
  <sheetData>
    <row r="1" spans="1:44" x14ac:dyDescent="0.4">
      <c r="A1">
        <f>ROW(Source!A28)</f>
        <v>28</v>
      </c>
      <c r="B1">
        <v>63959092</v>
      </c>
      <c r="C1">
        <v>63958077</v>
      </c>
      <c r="D1">
        <v>37064998</v>
      </c>
      <c r="E1">
        <v>1</v>
      </c>
      <c r="F1">
        <v>1</v>
      </c>
      <c r="G1">
        <v>1</v>
      </c>
      <c r="H1">
        <v>1</v>
      </c>
      <c r="I1" t="s">
        <v>389</v>
      </c>
      <c r="J1" t="s">
        <v>3</v>
      </c>
      <c r="K1" t="s">
        <v>390</v>
      </c>
      <c r="L1">
        <v>1191</v>
      </c>
      <c r="N1">
        <v>1013</v>
      </c>
      <c r="O1" t="s">
        <v>391</v>
      </c>
      <c r="P1" t="s">
        <v>391</v>
      </c>
      <c r="Q1">
        <v>1</v>
      </c>
      <c r="X1">
        <v>6.32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18</v>
      </c>
      <c r="AG1">
        <v>7.5839999999999996</v>
      </c>
      <c r="AH1">
        <v>2</v>
      </c>
      <c r="AI1">
        <v>63959092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4">
      <c r="A2">
        <f>ROW(Source!A28)</f>
        <v>28</v>
      </c>
      <c r="B2">
        <v>63959093</v>
      </c>
      <c r="C2">
        <v>63958077</v>
      </c>
      <c r="D2">
        <v>37064876</v>
      </c>
      <c r="E2">
        <v>1</v>
      </c>
      <c r="F2">
        <v>1</v>
      </c>
      <c r="G2">
        <v>1</v>
      </c>
      <c r="H2">
        <v>1</v>
      </c>
      <c r="I2" t="s">
        <v>393</v>
      </c>
      <c r="J2" t="s">
        <v>3</v>
      </c>
      <c r="K2" t="s">
        <v>394</v>
      </c>
      <c r="L2">
        <v>1191</v>
      </c>
      <c r="N2">
        <v>1013</v>
      </c>
      <c r="O2" t="s">
        <v>391</v>
      </c>
      <c r="P2" t="s">
        <v>391</v>
      </c>
      <c r="Q2">
        <v>1</v>
      </c>
      <c r="X2">
        <v>0.03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18</v>
      </c>
      <c r="AG2">
        <v>3.5999999999999997E-2</v>
      </c>
      <c r="AH2">
        <v>2</v>
      </c>
      <c r="AI2">
        <v>63959093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4">
      <c r="A3">
        <f>ROW(Source!A28)</f>
        <v>28</v>
      </c>
      <c r="B3">
        <v>63959094</v>
      </c>
      <c r="C3">
        <v>63958077</v>
      </c>
      <c r="D3">
        <v>36882452</v>
      </c>
      <c r="E3">
        <v>1</v>
      </c>
      <c r="F3">
        <v>1</v>
      </c>
      <c r="G3">
        <v>1</v>
      </c>
      <c r="H3">
        <v>2</v>
      </c>
      <c r="I3" t="s">
        <v>395</v>
      </c>
      <c r="J3" t="s">
        <v>396</v>
      </c>
      <c r="K3" t="s">
        <v>397</v>
      </c>
      <c r="L3">
        <v>1368</v>
      </c>
      <c r="N3">
        <v>1011</v>
      </c>
      <c r="O3" t="s">
        <v>398</v>
      </c>
      <c r="P3" t="s">
        <v>398</v>
      </c>
      <c r="Q3">
        <v>1</v>
      </c>
      <c r="X3">
        <v>0.03</v>
      </c>
      <c r="Y3">
        <v>0</v>
      </c>
      <c r="Z3">
        <v>31.26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18</v>
      </c>
      <c r="AG3">
        <v>3.5999999999999997E-2</v>
      </c>
      <c r="AH3">
        <v>2</v>
      </c>
      <c r="AI3">
        <v>63959094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4">
      <c r="A4">
        <f>ROW(Source!A29)</f>
        <v>29</v>
      </c>
      <c r="B4">
        <v>63959100</v>
      </c>
      <c r="C4">
        <v>63959096</v>
      </c>
      <c r="D4">
        <v>37068148</v>
      </c>
      <c r="E4">
        <v>1</v>
      </c>
      <c r="F4">
        <v>1</v>
      </c>
      <c r="G4">
        <v>1</v>
      </c>
      <c r="H4">
        <v>1</v>
      </c>
      <c r="I4" t="s">
        <v>399</v>
      </c>
      <c r="J4" t="s">
        <v>3</v>
      </c>
      <c r="K4" t="s">
        <v>400</v>
      </c>
      <c r="L4">
        <v>1191</v>
      </c>
      <c r="N4">
        <v>1013</v>
      </c>
      <c r="O4" t="s">
        <v>391</v>
      </c>
      <c r="P4" t="s">
        <v>391</v>
      </c>
      <c r="Q4">
        <v>1</v>
      </c>
      <c r="X4">
        <v>103.91</v>
      </c>
      <c r="Y4">
        <v>0</v>
      </c>
      <c r="Z4">
        <v>0</v>
      </c>
      <c r="AA4">
        <v>0</v>
      </c>
      <c r="AB4">
        <v>8.09</v>
      </c>
      <c r="AC4">
        <v>0</v>
      </c>
      <c r="AD4">
        <v>1</v>
      </c>
      <c r="AE4">
        <v>1</v>
      </c>
      <c r="AF4" t="s">
        <v>18</v>
      </c>
      <c r="AG4">
        <v>124.69199999999999</v>
      </c>
      <c r="AH4">
        <v>2</v>
      </c>
      <c r="AI4">
        <v>63959100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4">
      <c r="A5">
        <f>ROW(Source!A29)</f>
        <v>29</v>
      </c>
      <c r="B5">
        <v>63959101</v>
      </c>
      <c r="C5">
        <v>63959096</v>
      </c>
      <c r="D5">
        <v>37064876</v>
      </c>
      <c r="E5">
        <v>1</v>
      </c>
      <c r="F5">
        <v>1</v>
      </c>
      <c r="G5">
        <v>1</v>
      </c>
      <c r="H5">
        <v>1</v>
      </c>
      <c r="I5" t="s">
        <v>393</v>
      </c>
      <c r="J5" t="s">
        <v>3</v>
      </c>
      <c r="K5" t="s">
        <v>394</v>
      </c>
      <c r="L5">
        <v>1191</v>
      </c>
      <c r="N5">
        <v>1013</v>
      </c>
      <c r="O5" t="s">
        <v>391</v>
      </c>
      <c r="P5" t="s">
        <v>391</v>
      </c>
      <c r="Q5">
        <v>1</v>
      </c>
      <c r="X5">
        <v>7.74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18</v>
      </c>
      <c r="AG5">
        <v>9.2880000000000003</v>
      </c>
      <c r="AH5">
        <v>2</v>
      </c>
      <c r="AI5">
        <v>63959101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4">
      <c r="A6">
        <f>ROW(Source!A29)</f>
        <v>29</v>
      </c>
      <c r="B6">
        <v>63959102</v>
      </c>
      <c r="C6">
        <v>63959096</v>
      </c>
      <c r="D6">
        <v>36882452</v>
      </c>
      <c r="E6">
        <v>1</v>
      </c>
      <c r="F6">
        <v>1</v>
      </c>
      <c r="G6">
        <v>1</v>
      </c>
      <c r="H6">
        <v>2</v>
      </c>
      <c r="I6" t="s">
        <v>395</v>
      </c>
      <c r="J6" t="s">
        <v>396</v>
      </c>
      <c r="K6" t="s">
        <v>397</v>
      </c>
      <c r="L6">
        <v>1368</v>
      </c>
      <c r="N6">
        <v>1011</v>
      </c>
      <c r="O6" t="s">
        <v>398</v>
      </c>
      <c r="P6" t="s">
        <v>398</v>
      </c>
      <c r="Q6">
        <v>1</v>
      </c>
      <c r="X6">
        <v>7.74</v>
      </c>
      <c r="Y6">
        <v>0</v>
      </c>
      <c r="Z6">
        <v>31.26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18</v>
      </c>
      <c r="AG6">
        <v>9.2880000000000003</v>
      </c>
      <c r="AH6">
        <v>2</v>
      </c>
      <c r="AI6">
        <v>63959102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4">
      <c r="A7">
        <f>ROW(Source!A30)</f>
        <v>30</v>
      </c>
      <c r="B7">
        <v>63959104</v>
      </c>
      <c r="C7">
        <v>63959103</v>
      </c>
      <c r="D7">
        <v>37065248</v>
      </c>
      <c r="E7">
        <v>1</v>
      </c>
      <c r="F7">
        <v>1</v>
      </c>
      <c r="G7">
        <v>1</v>
      </c>
      <c r="H7">
        <v>1</v>
      </c>
      <c r="I7" t="s">
        <v>401</v>
      </c>
      <c r="J7" t="s">
        <v>3</v>
      </c>
      <c r="K7" t="s">
        <v>402</v>
      </c>
      <c r="L7">
        <v>1191</v>
      </c>
      <c r="N7">
        <v>1013</v>
      </c>
      <c r="O7" t="s">
        <v>391</v>
      </c>
      <c r="P7" t="s">
        <v>391</v>
      </c>
      <c r="Q7">
        <v>1</v>
      </c>
      <c r="X7">
        <v>51.3</v>
      </c>
      <c r="Y7">
        <v>0</v>
      </c>
      <c r="Z7">
        <v>0</v>
      </c>
      <c r="AA7">
        <v>0</v>
      </c>
      <c r="AB7">
        <v>8.5299999999999994</v>
      </c>
      <c r="AC7">
        <v>0</v>
      </c>
      <c r="AD7">
        <v>1</v>
      </c>
      <c r="AE7">
        <v>1</v>
      </c>
      <c r="AF7" t="s">
        <v>18</v>
      </c>
      <c r="AG7">
        <v>61.56</v>
      </c>
      <c r="AH7">
        <v>2</v>
      </c>
      <c r="AI7">
        <v>63959104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4">
      <c r="A8">
        <f>ROW(Source!A30)</f>
        <v>30</v>
      </c>
      <c r="B8">
        <v>63959105</v>
      </c>
      <c r="C8">
        <v>63959103</v>
      </c>
      <c r="D8">
        <v>37064876</v>
      </c>
      <c r="E8">
        <v>1</v>
      </c>
      <c r="F8">
        <v>1</v>
      </c>
      <c r="G8">
        <v>1</v>
      </c>
      <c r="H8">
        <v>1</v>
      </c>
      <c r="I8" t="s">
        <v>393</v>
      </c>
      <c r="J8" t="s">
        <v>3</v>
      </c>
      <c r="K8" t="s">
        <v>394</v>
      </c>
      <c r="L8">
        <v>1191</v>
      </c>
      <c r="N8">
        <v>1013</v>
      </c>
      <c r="O8" t="s">
        <v>391</v>
      </c>
      <c r="P8" t="s">
        <v>391</v>
      </c>
      <c r="Q8">
        <v>1</v>
      </c>
      <c r="X8">
        <v>0.26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18</v>
      </c>
      <c r="AG8">
        <v>0.312</v>
      </c>
      <c r="AH8">
        <v>2</v>
      </c>
      <c r="AI8">
        <v>63959105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4">
      <c r="A9">
        <f>ROW(Source!A30)</f>
        <v>30</v>
      </c>
      <c r="B9">
        <v>63959106</v>
      </c>
      <c r="C9">
        <v>63959103</v>
      </c>
      <c r="D9">
        <v>36882452</v>
      </c>
      <c r="E9">
        <v>1</v>
      </c>
      <c r="F9">
        <v>1</v>
      </c>
      <c r="G9">
        <v>1</v>
      </c>
      <c r="H9">
        <v>2</v>
      </c>
      <c r="I9" t="s">
        <v>395</v>
      </c>
      <c r="J9" t="s">
        <v>396</v>
      </c>
      <c r="K9" t="s">
        <v>397</v>
      </c>
      <c r="L9">
        <v>1368</v>
      </c>
      <c r="N9">
        <v>1011</v>
      </c>
      <c r="O9" t="s">
        <v>398</v>
      </c>
      <c r="P9" t="s">
        <v>398</v>
      </c>
      <c r="Q9">
        <v>1</v>
      </c>
      <c r="X9">
        <v>0.26</v>
      </c>
      <c r="Y9">
        <v>0</v>
      </c>
      <c r="Z9">
        <v>31.26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0.312</v>
      </c>
      <c r="AH9">
        <v>2</v>
      </c>
      <c r="AI9">
        <v>63959106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4">
      <c r="A10">
        <f>ROW(Source!A30)</f>
        <v>30</v>
      </c>
      <c r="B10">
        <v>63959107</v>
      </c>
      <c r="C10">
        <v>63959103</v>
      </c>
      <c r="D10">
        <v>36799082</v>
      </c>
      <c r="E10">
        <v>17</v>
      </c>
      <c r="F10">
        <v>1</v>
      </c>
      <c r="G10">
        <v>1</v>
      </c>
      <c r="H10">
        <v>3</v>
      </c>
      <c r="I10" t="s">
        <v>40</v>
      </c>
      <c r="J10" t="s">
        <v>3</v>
      </c>
      <c r="K10" t="s">
        <v>41</v>
      </c>
      <c r="L10">
        <v>1348</v>
      </c>
      <c r="N10">
        <v>1009</v>
      </c>
      <c r="O10" t="s">
        <v>42</v>
      </c>
      <c r="P10" t="s">
        <v>42</v>
      </c>
      <c r="Q10">
        <v>1000</v>
      </c>
      <c r="X10">
        <v>1.82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3</v>
      </c>
      <c r="AG10">
        <v>1.82</v>
      </c>
      <c r="AH10">
        <v>2</v>
      </c>
      <c r="AI10">
        <v>63959107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4">
      <c r="A11">
        <f>ROW(Source!A32)</f>
        <v>32</v>
      </c>
      <c r="B11">
        <v>63959111</v>
      </c>
      <c r="C11">
        <v>63959110</v>
      </c>
      <c r="D11">
        <v>37064998</v>
      </c>
      <c r="E11">
        <v>1</v>
      </c>
      <c r="F11">
        <v>1</v>
      </c>
      <c r="G11">
        <v>1</v>
      </c>
      <c r="H11">
        <v>1</v>
      </c>
      <c r="I11" t="s">
        <v>389</v>
      </c>
      <c r="J11" t="s">
        <v>3</v>
      </c>
      <c r="K11" t="s">
        <v>390</v>
      </c>
      <c r="L11">
        <v>1191</v>
      </c>
      <c r="N11">
        <v>1013</v>
      </c>
      <c r="O11" t="s">
        <v>391</v>
      </c>
      <c r="P11" t="s">
        <v>391</v>
      </c>
      <c r="Q11">
        <v>1</v>
      </c>
      <c r="X11">
        <v>11.39</v>
      </c>
      <c r="Y11">
        <v>0</v>
      </c>
      <c r="Z11">
        <v>0</v>
      </c>
      <c r="AA11">
        <v>0</v>
      </c>
      <c r="AB11">
        <v>7.8</v>
      </c>
      <c r="AC11">
        <v>0</v>
      </c>
      <c r="AD11">
        <v>1</v>
      </c>
      <c r="AE11">
        <v>1</v>
      </c>
      <c r="AF11" t="s">
        <v>18</v>
      </c>
      <c r="AG11">
        <v>13.667999999999999</v>
      </c>
      <c r="AH11">
        <v>2</v>
      </c>
      <c r="AI11">
        <v>63959111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4">
      <c r="A12">
        <f>ROW(Source!A32)</f>
        <v>32</v>
      </c>
      <c r="B12">
        <v>63959112</v>
      </c>
      <c r="C12">
        <v>63959110</v>
      </c>
      <c r="D12">
        <v>37064876</v>
      </c>
      <c r="E12">
        <v>1</v>
      </c>
      <c r="F12">
        <v>1</v>
      </c>
      <c r="G12">
        <v>1</v>
      </c>
      <c r="H12">
        <v>1</v>
      </c>
      <c r="I12" t="s">
        <v>393</v>
      </c>
      <c r="J12" t="s">
        <v>3</v>
      </c>
      <c r="K12" t="s">
        <v>394</v>
      </c>
      <c r="L12">
        <v>1191</v>
      </c>
      <c r="N12">
        <v>1013</v>
      </c>
      <c r="O12" t="s">
        <v>391</v>
      </c>
      <c r="P12" t="s">
        <v>391</v>
      </c>
      <c r="Q12">
        <v>1</v>
      </c>
      <c r="X12">
        <v>0.13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18</v>
      </c>
      <c r="AG12">
        <v>0.156</v>
      </c>
      <c r="AH12">
        <v>2</v>
      </c>
      <c r="AI12">
        <v>63959112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4">
      <c r="A13">
        <f>ROW(Source!A32)</f>
        <v>32</v>
      </c>
      <c r="B13">
        <v>63959113</v>
      </c>
      <c r="C13">
        <v>63959110</v>
      </c>
      <c r="D13">
        <v>36882452</v>
      </c>
      <c r="E13">
        <v>1</v>
      </c>
      <c r="F13">
        <v>1</v>
      </c>
      <c r="G13">
        <v>1</v>
      </c>
      <c r="H13">
        <v>2</v>
      </c>
      <c r="I13" t="s">
        <v>395</v>
      </c>
      <c r="J13" t="s">
        <v>396</v>
      </c>
      <c r="K13" t="s">
        <v>397</v>
      </c>
      <c r="L13">
        <v>1368</v>
      </c>
      <c r="N13">
        <v>1011</v>
      </c>
      <c r="O13" t="s">
        <v>398</v>
      </c>
      <c r="P13" t="s">
        <v>398</v>
      </c>
      <c r="Q13">
        <v>1</v>
      </c>
      <c r="X13">
        <v>0.13</v>
      </c>
      <c r="Y13">
        <v>0</v>
      </c>
      <c r="Z13">
        <v>31.26</v>
      </c>
      <c r="AA13">
        <v>13.5</v>
      </c>
      <c r="AB13">
        <v>0</v>
      </c>
      <c r="AC13">
        <v>0</v>
      </c>
      <c r="AD13">
        <v>1</v>
      </c>
      <c r="AE13">
        <v>0</v>
      </c>
      <c r="AF13" t="s">
        <v>18</v>
      </c>
      <c r="AG13">
        <v>0.156</v>
      </c>
      <c r="AH13">
        <v>2</v>
      </c>
      <c r="AI13">
        <v>63959113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4">
      <c r="A14">
        <f>ROW(Source!A32)</f>
        <v>32</v>
      </c>
      <c r="B14">
        <v>63959114</v>
      </c>
      <c r="C14">
        <v>63959110</v>
      </c>
      <c r="D14">
        <v>36799072</v>
      </c>
      <c r="E14">
        <v>17</v>
      </c>
      <c r="F14">
        <v>1</v>
      </c>
      <c r="G14">
        <v>1</v>
      </c>
      <c r="H14">
        <v>3</v>
      </c>
      <c r="I14" t="s">
        <v>40</v>
      </c>
      <c r="J14" t="s">
        <v>3</v>
      </c>
      <c r="K14" t="s">
        <v>50</v>
      </c>
      <c r="L14">
        <v>1348</v>
      </c>
      <c r="N14">
        <v>1009</v>
      </c>
      <c r="O14" t="s">
        <v>42</v>
      </c>
      <c r="P14" t="s">
        <v>42</v>
      </c>
      <c r="Q14">
        <v>1000</v>
      </c>
      <c r="X14">
        <v>0.47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 t="s">
        <v>3</v>
      </c>
      <c r="AG14">
        <v>0.47</v>
      </c>
      <c r="AH14">
        <v>2</v>
      </c>
      <c r="AI14">
        <v>63959114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4">
      <c r="A15">
        <f>ROW(Source!A34)</f>
        <v>34</v>
      </c>
      <c r="B15">
        <v>63959117</v>
      </c>
      <c r="C15">
        <v>63959116</v>
      </c>
      <c r="D15">
        <v>37064998</v>
      </c>
      <c r="E15">
        <v>1</v>
      </c>
      <c r="F15">
        <v>1</v>
      </c>
      <c r="G15">
        <v>1</v>
      </c>
      <c r="H15">
        <v>1</v>
      </c>
      <c r="I15" t="s">
        <v>389</v>
      </c>
      <c r="J15" t="s">
        <v>3</v>
      </c>
      <c r="K15" t="s">
        <v>390</v>
      </c>
      <c r="L15">
        <v>1191</v>
      </c>
      <c r="N15">
        <v>1013</v>
      </c>
      <c r="O15" t="s">
        <v>391</v>
      </c>
      <c r="P15" t="s">
        <v>391</v>
      </c>
      <c r="Q15">
        <v>1</v>
      </c>
      <c r="X15">
        <v>3.77</v>
      </c>
      <c r="Y15">
        <v>0</v>
      </c>
      <c r="Z15">
        <v>0</v>
      </c>
      <c r="AA15">
        <v>0</v>
      </c>
      <c r="AB15">
        <v>7.8</v>
      </c>
      <c r="AC15">
        <v>0</v>
      </c>
      <c r="AD15">
        <v>1</v>
      </c>
      <c r="AE15">
        <v>1</v>
      </c>
      <c r="AF15" t="s">
        <v>18</v>
      </c>
      <c r="AG15">
        <v>4.524</v>
      </c>
      <c r="AH15">
        <v>2</v>
      </c>
      <c r="AI15">
        <v>63959117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4">
      <c r="A16">
        <f>ROW(Source!A34)</f>
        <v>34</v>
      </c>
      <c r="B16">
        <v>63959118</v>
      </c>
      <c r="C16">
        <v>63959116</v>
      </c>
      <c r="D16">
        <v>36799072</v>
      </c>
      <c r="E16">
        <v>17</v>
      </c>
      <c r="F16">
        <v>1</v>
      </c>
      <c r="G16">
        <v>1</v>
      </c>
      <c r="H16">
        <v>3</v>
      </c>
      <c r="I16" t="s">
        <v>40</v>
      </c>
      <c r="J16" t="s">
        <v>3</v>
      </c>
      <c r="K16" t="s">
        <v>50</v>
      </c>
      <c r="L16">
        <v>1348</v>
      </c>
      <c r="N16">
        <v>1009</v>
      </c>
      <c r="O16" t="s">
        <v>42</v>
      </c>
      <c r="P16" t="s">
        <v>42</v>
      </c>
      <c r="Q16">
        <v>1000</v>
      </c>
      <c r="X16">
        <v>0.11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3</v>
      </c>
      <c r="AG16">
        <v>0.11</v>
      </c>
      <c r="AH16">
        <v>2</v>
      </c>
      <c r="AI16">
        <v>63959118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4">
      <c r="A17">
        <f>ROW(Source!A36)</f>
        <v>36</v>
      </c>
      <c r="B17">
        <v>63959121</v>
      </c>
      <c r="C17">
        <v>63959120</v>
      </c>
      <c r="D17">
        <v>37064998</v>
      </c>
      <c r="E17">
        <v>1</v>
      </c>
      <c r="F17">
        <v>1</v>
      </c>
      <c r="G17">
        <v>1</v>
      </c>
      <c r="H17">
        <v>1</v>
      </c>
      <c r="I17" t="s">
        <v>389</v>
      </c>
      <c r="J17" t="s">
        <v>3</v>
      </c>
      <c r="K17" t="s">
        <v>390</v>
      </c>
      <c r="L17">
        <v>1191</v>
      </c>
      <c r="N17">
        <v>1013</v>
      </c>
      <c r="O17" t="s">
        <v>391</v>
      </c>
      <c r="P17" t="s">
        <v>391</v>
      </c>
      <c r="Q17">
        <v>1</v>
      </c>
      <c r="X17">
        <v>10.4</v>
      </c>
      <c r="Y17">
        <v>0</v>
      </c>
      <c r="Z17">
        <v>0</v>
      </c>
      <c r="AA17">
        <v>0</v>
      </c>
      <c r="AB17">
        <v>7.8</v>
      </c>
      <c r="AC17">
        <v>0</v>
      </c>
      <c r="AD17">
        <v>1</v>
      </c>
      <c r="AE17">
        <v>1</v>
      </c>
      <c r="AF17" t="s">
        <v>18</v>
      </c>
      <c r="AG17">
        <v>12.48</v>
      </c>
      <c r="AH17">
        <v>2</v>
      </c>
      <c r="AI17">
        <v>63959121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4">
      <c r="A18">
        <f>ROW(Source!A36)</f>
        <v>36</v>
      </c>
      <c r="B18">
        <v>63959122</v>
      </c>
      <c r="C18">
        <v>63959120</v>
      </c>
      <c r="D18">
        <v>36799072</v>
      </c>
      <c r="E18">
        <v>17</v>
      </c>
      <c r="F18">
        <v>1</v>
      </c>
      <c r="G18">
        <v>1</v>
      </c>
      <c r="H18">
        <v>3</v>
      </c>
      <c r="I18" t="s">
        <v>40</v>
      </c>
      <c r="J18" t="s">
        <v>3</v>
      </c>
      <c r="K18" t="s">
        <v>50</v>
      </c>
      <c r="L18">
        <v>1348</v>
      </c>
      <c r="N18">
        <v>1009</v>
      </c>
      <c r="O18" t="s">
        <v>42</v>
      </c>
      <c r="P18" t="s">
        <v>42</v>
      </c>
      <c r="Q18">
        <v>1000</v>
      </c>
      <c r="X18">
        <v>0.03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 t="s">
        <v>3</v>
      </c>
      <c r="AG18">
        <v>0.03</v>
      </c>
      <c r="AH18">
        <v>2</v>
      </c>
      <c r="AI18">
        <v>63959122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4">
      <c r="A19">
        <f>ROW(Source!A38)</f>
        <v>38</v>
      </c>
      <c r="B19">
        <v>63961385</v>
      </c>
      <c r="C19">
        <v>63961384</v>
      </c>
      <c r="D19">
        <v>37065248</v>
      </c>
      <c r="E19">
        <v>1</v>
      </c>
      <c r="F19">
        <v>1</v>
      </c>
      <c r="G19">
        <v>1</v>
      </c>
      <c r="H19">
        <v>1</v>
      </c>
      <c r="I19" t="s">
        <v>401</v>
      </c>
      <c r="J19" t="s">
        <v>3</v>
      </c>
      <c r="K19" t="s">
        <v>402</v>
      </c>
      <c r="L19">
        <v>1191</v>
      </c>
      <c r="N19">
        <v>1013</v>
      </c>
      <c r="O19" t="s">
        <v>391</v>
      </c>
      <c r="P19" t="s">
        <v>391</v>
      </c>
      <c r="Q19">
        <v>1</v>
      </c>
      <c r="X19">
        <v>0.9</v>
      </c>
      <c r="Y19">
        <v>0</v>
      </c>
      <c r="Z19">
        <v>0</v>
      </c>
      <c r="AA19">
        <v>0</v>
      </c>
      <c r="AB19">
        <v>8.5299999999999994</v>
      </c>
      <c r="AC19">
        <v>0</v>
      </c>
      <c r="AD19">
        <v>1</v>
      </c>
      <c r="AE19">
        <v>1</v>
      </c>
      <c r="AF19" t="s">
        <v>70</v>
      </c>
      <c r="AG19">
        <v>1.242</v>
      </c>
      <c r="AH19">
        <v>2</v>
      </c>
      <c r="AI19">
        <v>63961385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4">
      <c r="A20">
        <f>ROW(Source!A73)</f>
        <v>73</v>
      </c>
      <c r="B20">
        <v>63961323</v>
      </c>
      <c r="C20">
        <v>63961322</v>
      </c>
      <c r="D20">
        <v>37066739</v>
      </c>
      <c r="E20">
        <v>1</v>
      </c>
      <c r="F20">
        <v>1</v>
      </c>
      <c r="G20">
        <v>1</v>
      </c>
      <c r="H20">
        <v>1</v>
      </c>
      <c r="I20" t="s">
        <v>403</v>
      </c>
      <c r="J20" t="s">
        <v>3</v>
      </c>
      <c r="K20" t="s">
        <v>404</v>
      </c>
      <c r="L20">
        <v>1191</v>
      </c>
      <c r="N20">
        <v>1013</v>
      </c>
      <c r="O20" t="s">
        <v>391</v>
      </c>
      <c r="P20" t="s">
        <v>391</v>
      </c>
      <c r="Q20">
        <v>1</v>
      </c>
      <c r="X20">
        <v>47.17</v>
      </c>
      <c r="Y20">
        <v>0</v>
      </c>
      <c r="Z20">
        <v>0</v>
      </c>
      <c r="AA20">
        <v>0</v>
      </c>
      <c r="AB20">
        <v>8.4600000000000009</v>
      </c>
      <c r="AC20">
        <v>0</v>
      </c>
      <c r="AD20">
        <v>1</v>
      </c>
      <c r="AE20">
        <v>1</v>
      </c>
      <c r="AF20" t="s">
        <v>70</v>
      </c>
      <c r="AG20">
        <v>65.0946</v>
      </c>
      <c r="AH20">
        <v>2</v>
      </c>
      <c r="AI20">
        <v>63961323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4">
      <c r="A21">
        <f>ROW(Source!A73)</f>
        <v>73</v>
      </c>
      <c r="B21">
        <v>63961324</v>
      </c>
      <c r="C21">
        <v>63961322</v>
      </c>
      <c r="D21">
        <v>37064876</v>
      </c>
      <c r="E21">
        <v>1</v>
      </c>
      <c r="F21">
        <v>1</v>
      </c>
      <c r="G21">
        <v>1</v>
      </c>
      <c r="H21">
        <v>1</v>
      </c>
      <c r="I21" t="s">
        <v>393</v>
      </c>
      <c r="J21" t="s">
        <v>3</v>
      </c>
      <c r="K21" t="s">
        <v>394</v>
      </c>
      <c r="L21">
        <v>1191</v>
      </c>
      <c r="N21">
        <v>1013</v>
      </c>
      <c r="O21" t="s">
        <v>391</v>
      </c>
      <c r="P21" t="s">
        <v>391</v>
      </c>
      <c r="Q21">
        <v>1</v>
      </c>
      <c r="X21">
        <v>0.85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69</v>
      </c>
      <c r="AG21">
        <v>1.2749999999999999</v>
      </c>
      <c r="AH21">
        <v>2</v>
      </c>
      <c r="AI21">
        <v>63961324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4">
      <c r="A22">
        <f>ROW(Source!A73)</f>
        <v>73</v>
      </c>
      <c r="B22">
        <v>63961325</v>
      </c>
      <c r="C22">
        <v>63961322</v>
      </c>
      <c r="D22">
        <v>36882452</v>
      </c>
      <c r="E22">
        <v>1</v>
      </c>
      <c r="F22">
        <v>1</v>
      </c>
      <c r="G22">
        <v>1</v>
      </c>
      <c r="H22">
        <v>2</v>
      </c>
      <c r="I22" t="s">
        <v>395</v>
      </c>
      <c r="J22" t="s">
        <v>396</v>
      </c>
      <c r="K22" t="s">
        <v>397</v>
      </c>
      <c r="L22">
        <v>1368</v>
      </c>
      <c r="N22">
        <v>1011</v>
      </c>
      <c r="O22" t="s">
        <v>398</v>
      </c>
      <c r="P22" t="s">
        <v>398</v>
      </c>
      <c r="Q22">
        <v>1</v>
      </c>
      <c r="X22">
        <v>0.35</v>
      </c>
      <c r="Y22">
        <v>0</v>
      </c>
      <c r="Z22">
        <v>31.26</v>
      </c>
      <c r="AA22">
        <v>13.5</v>
      </c>
      <c r="AB22">
        <v>0</v>
      </c>
      <c r="AC22">
        <v>0</v>
      </c>
      <c r="AD22">
        <v>1</v>
      </c>
      <c r="AE22">
        <v>0</v>
      </c>
      <c r="AF22" t="s">
        <v>69</v>
      </c>
      <c r="AG22">
        <v>0.52500000000000002</v>
      </c>
      <c r="AH22">
        <v>2</v>
      </c>
      <c r="AI22">
        <v>63961325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4">
      <c r="A23">
        <f>ROW(Source!A73)</f>
        <v>73</v>
      </c>
      <c r="B23">
        <v>63961326</v>
      </c>
      <c r="C23">
        <v>63961322</v>
      </c>
      <c r="D23">
        <v>36883554</v>
      </c>
      <c r="E23">
        <v>1</v>
      </c>
      <c r="F23">
        <v>1</v>
      </c>
      <c r="G23">
        <v>1</v>
      </c>
      <c r="H23">
        <v>2</v>
      </c>
      <c r="I23" t="s">
        <v>405</v>
      </c>
      <c r="J23" t="s">
        <v>406</v>
      </c>
      <c r="K23" t="s">
        <v>407</v>
      </c>
      <c r="L23">
        <v>1368</v>
      </c>
      <c r="N23">
        <v>1011</v>
      </c>
      <c r="O23" t="s">
        <v>398</v>
      </c>
      <c r="P23" t="s">
        <v>398</v>
      </c>
      <c r="Q23">
        <v>1</v>
      </c>
      <c r="X23">
        <v>0.5</v>
      </c>
      <c r="Y23">
        <v>0</v>
      </c>
      <c r="Z23">
        <v>65.709999999999994</v>
      </c>
      <c r="AA23">
        <v>11.6</v>
      </c>
      <c r="AB23">
        <v>0</v>
      </c>
      <c r="AC23">
        <v>0</v>
      </c>
      <c r="AD23">
        <v>1</v>
      </c>
      <c r="AE23">
        <v>0</v>
      </c>
      <c r="AF23" t="s">
        <v>69</v>
      </c>
      <c r="AG23">
        <v>0.75</v>
      </c>
      <c r="AH23">
        <v>2</v>
      </c>
      <c r="AI23">
        <v>63961326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4">
      <c r="A24">
        <f>ROW(Source!A73)</f>
        <v>73</v>
      </c>
      <c r="B24">
        <v>63961327</v>
      </c>
      <c r="C24">
        <v>63961322</v>
      </c>
      <c r="D24">
        <v>36797251</v>
      </c>
      <c r="E24">
        <v>17</v>
      </c>
      <c r="F24">
        <v>1</v>
      </c>
      <c r="G24">
        <v>1</v>
      </c>
      <c r="H24">
        <v>3</v>
      </c>
      <c r="I24" t="s">
        <v>531</v>
      </c>
      <c r="J24" t="s">
        <v>3</v>
      </c>
      <c r="K24" t="s">
        <v>532</v>
      </c>
      <c r="L24">
        <v>1327</v>
      </c>
      <c r="N24">
        <v>1005</v>
      </c>
      <c r="O24" t="s">
        <v>67</v>
      </c>
      <c r="P24" t="s">
        <v>67</v>
      </c>
      <c r="Q24">
        <v>1</v>
      </c>
      <c r="X24">
        <v>102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 t="s">
        <v>3</v>
      </c>
      <c r="AG24">
        <v>102</v>
      </c>
      <c r="AH24">
        <v>3</v>
      </c>
      <c r="AI24">
        <v>-1</v>
      </c>
      <c r="AJ24" t="s">
        <v>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4">
      <c r="A25">
        <f>ROW(Source!A73)</f>
        <v>73</v>
      </c>
      <c r="B25">
        <v>63961328</v>
      </c>
      <c r="C25">
        <v>63961322</v>
      </c>
      <c r="D25">
        <v>36805524</v>
      </c>
      <c r="E25">
        <v>1</v>
      </c>
      <c r="F25">
        <v>1</v>
      </c>
      <c r="G25">
        <v>1</v>
      </c>
      <c r="H25">
        <v>3</v>
      </c>
      <c r="I25" t="s">
        <v>408</v>
      </c>
      <c r="J25" t="s">
        <v>409</v>
      </c>
      <c r="K25" t="s">
        <v>410</v>
      </c>
      <c r="L25">
        <v>1346</v>
      </c>
      <c r="N25">
        <v>1009</v>
      </c>
      <c r="O25" t="s">
        <v>175</v>
      </c>
      <c r="P25" t="s">
        <v>175</v>
      </c>
      <c r="Q25">
        <v>1</v>
      </c>
      <c r="X25">
        <v>0.08</v>
      </c>
      <c r="Y25">
        <v>1.82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0.08</v>
      </c>
      <c r="AH25">
        <v>2</v>
      </c>
      <c r="AI25">
        <v>63961328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4">
      <c r="A26">
        <f>ROW(Source!A73)</f>
        <v>73</v>
      </c>
      <c r="B26">
        <v>63961329</v>
      </c>
      <c r="C26">
        <v>63961322</v>
      </c>
      <c r="D26">
        <v>36836955</v>
      </c>
      <c r="E26">
        <v>1</v>
      </c>
      <c r="F26">
        <v>1</v>
      </c>
      <c r="G26">
        <v>1</v>
      </c>
      <c r="H26">
        <v>3</v>
      </c>
      <c r="I26" t="s">
        <v>411</v>
      </c>
      <c r="J26" t="s">
        <v>412</v>
      </c>
      <c r="K26" t="s">
        <v>413</v>
      </c>
      <c r="L26">
        <v>1348</v>
      </c>
      <c r="N26">
        <v>1009</v>
      </c>
      <c r="O26" t="s">
        <v>42</v>
      </c>
      <c r="P26" t="s">
        <v>42</v>
      </c>
      <c r="Q26">
        <v>1000</v>
      </c>
      <c r="X26">
        <v>4.4999999999999997E-3</v>
      </c>
      <c r="Y26">
        <v>11300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4.4999999999999997E-3</v>
      </c>
      <c r="AH26">
        <v>2</v>
      </c>
      <c r="AI26">
        <v>63961329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4">
      <c r="A27">
        <f>ROW(Source!A75)</f>
        <v>75</v>
      </c>
      <c r="B27">
        <v>63961334</v>
      </c>
      <c r="C27">
        <v>63961333</v>
      </c>
      <c r="D27">
        <v>37072767</v>
      </c>
      <c r="E27">
        <v>1</v>
      </c>
      <c r="F27">
        <v>1</v>
      </c>
      <c r="G27">
        <v>1</v>
      </c>
      <c r="H27">
        <v>1</v>
      </c>
      <c r="I27" t="s">
        <v>414</v>
      </c>
      <c r="J27" t="s">
        <v>3</v>
      </c>
      <c r="K27" t="s">
        <v>415</v>
      </c>
      <c r="L27">
        <v>1191</v>
      </c>
      <c r="N27">
        <v>1013</v>
      </c>
      <c r="O27" t="s">
        <v>391</v>
      </c>
      <c r="P27" t="s">
        <v>391</v>
      </c>
      <c r="Q27">
        <v>1</v>
      </c>
      <c r="X27">
        <v>6.68</v>
      </c>
      <c r="Y27">
        <v>0</v>
      </c>
      <c r="Z27">
        <v>0</v>
      </c>
      <c r="AA27">
        <v>0</v>
      </c>
      <c r="AB27">
        <v>9.18</v>
      </c>
      <c r="AC27">
        <v>0</v>
      </c>
      <c r="AD27">
        <v>1</v>
      </c>
      <c r="AE27">
        <v>1</v>
      </c>
      <c r="AF27" t="s">
        <v>70</v>
      </c>
      <c r="AG27">
        <v>9.2184000000000008</v>
      </c>
      <c r="AH27">
        <v>2</v>
      </c>
      <c r="AI27">
        <v>63961334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4">
      <c r="A28">
        <f>ROW(Source!A75)</f>
        <v>75</v>
      </c>
      <c r="B28">
        <v>63961335</v>
      </c>
      <c r="C28">
        <v>63961333</v>
      </c>
      <c r="D28">
        <v>37064876</v>
      </c>
      <c r="E28">
        <v>1</v>
      </c>
      <c r="F28">
        <v>1</v>
      </c>
      <c r="G28">
        <v>1</v>
      </c>
      <c r="H28">
        <v>1</v>
      </c>
      <c r="I28" t="s">
        <v>393</v>
      </c>
      <c r="J28" t="s">
        <v>3</v>
      </c>
      <c r="K28" t="s">
        <v>394</v>
      </c>
      <c r="L28">
        <v>1191</v>
      </c>
      <c r="N28">
        <v>1013</v>
      </c>
      <c r="O28" t="s">
        <v>391</v>
      </c>
      <c r="P28" t="s">
        <v>391</v>
      </c>
      <c r="Q28">
        <v>1</v>
      </c>
      <c r="X28">
        <v>0.04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69</v>
      </c>
      <c r="AG28">
        <v>0.06</v>
      </c>
      <c r="AH28">
        <v>2</v>
      </c>
      <c r="AI28">
        <v>63961335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4">
      <c r="A29">
        <f>ROW(Source!A75)</f>
        <v>75</v>
      </c>
      <c r="B29">
        <v>63961336</v>
      </c>
      <c r="C29">
        <v>63961333</v>
      </c>
      <c r="D29">
        <v>36882452</v>
      </c>
      <c r="E29">
        <v>1</v>
      </c>
      <c r="F29">
        <v>1</v>
      </c>
      <c r="G29">
        <v>1</v>
      </c>
      <c r="H29">
        <v>2</v>
      </c>
      <c r="I29" t="s">
        <v>395</v>
      </c>
      <c r="J29" t="s">
        <v>396</v>
      </c>
      <c r="K29" t="s">
        <v>397</v>
      </c>
      <c r="L29">
        <v>1368</v>
      </c>
      <c r="N29">
        <v>1011</v>
      </c>
      <c r="O29" t="s">
        <v>398</v>
      </c>
      <c r="P29" t="s">
        <v>398</v>
      </c>
      <c r="Q29">
        <v>1</v>
      </c>
      <c r="X29">
        <v>5.0000000000000001E-3</v>
      </c>
      <c r="Y29">
        <v>0</v>
      </c>
      <c r="Z29">
        <v>31.26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69</v>
      </c>
      <c r="AG29">
        <v>7.4999999999999997E-3</v>
      </c>
      <c r="AH29">
        <v>2</v>
      </c>
      <c r="AI29">
        <v>63961336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4">
      <c r="A30">
        <f>ROW(Source!A75)</f>
        <v>75</v>
      </c>
      <c r="B30">
        <v>63961337</v>
      </c>
      <c r="C30">
        <v>63961333</v>
      </c>
      <c r="D30">
        <v>36883554</v>
      </c>
      <c r="E30">
        <v>1</v>
      </c>
      <c r="F30">
        <v>1</v>
      </c>
      <c r="G30">
        <v>1</v>
      </c>
      <c r="H30">
        <v>2</v>
      </c>
      <c r="I30" t="s">
        <v>405</v>
      </c>
      <c r="J30" t="s">
        <v>406</v>
      </c>
      <c r="K30" t="s">
        <v>407</v>
      </c>
      <c r="L30">
        <v>1368</v>
      </c>
      <c r="N30">
        <v>1011</v>
      </c>
      <c r="O30" t="s">
        <v>398</v>
      </c>
      <c r="P30" t="s">
        <v>398</v>
      </c>
      <c r="Q30">
        <v>1</v>
      </c>
      <c r="X30">
        <v>0.03</v>
      </c>
      <c r="Y30">
        <v>0</v>
      </c>
      <c r="Z30">
        <v>65.709999999999994</v>
      </c>
      <c r="AA30">
        <v>11.6</v>
      </c>
      <c r="AB30">
        <v>0</v>
      </c>
      <c r="AC30">
        <v>0</v>
      </c>
      <c r="AD30">
        <v>1</v>
      </c>
      <c r="AE30">
        <v>0</v>
      </c>
      <c r="AF30" t="s">
        <v>69</v>
      </c>
      <c r="AG30">
        <v>4.4999999999999998E-2</v>
      </c>
      <c r="AH30">
        <v>2</v>
      </c>
      <c r="AI30">
        <v>63961337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4">
      <c r="A31">
        <f>ROW(Source!A75)</f>
        <v>75</v>
      </c>
      <c r="B31">
        <v>63961338</v>
      </c>
      <c r="C31">
        <v>63961333</v>
      </c>
      <c r="D31">
        <v>36804478</v>
      </c>
      <c r="E31">
        <v>1</v>
      </c>
      <c r="F31">
        <v>1</v>
      </c>
      <c r="G31">
        <v>1</v>
      </c>
      <c r="H31">
        <v>3</v>
      </c>
      <c r="I31" t="s">
        <v>416</v>
      </c>
      <c r="J31" t="s">
        <v>417</v>
      </c>
      <c r="K31" t="s">
        <v>418</v>
      </c>
      <c r="L31">
        <v>1355</v>
      </c>
      <c r="N31">
        <v>1010</v>
      </c>
      <c r="O31" t="s">
        <v>419</v>
      </c>
      <c r="P31" t="s">
        <v>419</v>
      </c>
      <c r="Q31">
        <v>100</v>
      </c>
      <c r="X31">
        <v>2.63</v>
      </c>
      <c r="Y31">
        <v>12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2.63</v>
      </c>
      <c r="AH31">
        <v>2</v>
      </c>
      <c r="AI31">
        <v>63961338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4">
      <c r="A32">
        <f>ROW(Source!A75)</f>
        <v>75</v>
      </c>
      <c r="B32">
        <v>63961339</v>
      </c>
      <c r="C32">
        <v>63961333</v>
      </c>
      <c r="D32">
        <v>36804581</v>
      </c>
      <c r="E32">
        <v>1</v>
      </c>
      <c r="F32">
        <v>1</v>
      </c>
      <c r="G32">
        <v>1</v>
      </c>
      <c r="H32">
        <v>3</v>
      </c>
      <c r="I32" t="s">
        <v>420</v>
      </c>
      <c r="J32" t="s">
        <v>421</v>
      </c>
      <c r="K32" t="s">
        <v>422</v>
      </c>
      <c r="L32">
        <v>1356</v>
      </c>
      <c r="N32">
        <v>1010</v>
      </c>
      <c r="O32" t="s">
        <v>249</v>
      </c>
      <c r="P32" t="s">
        <v>249</v>
      </c>
      <c r="Q32">
        <v>1000</v>
      </c>
      <c r="X32">
        <v>0.26300000000000001</v>
      </c>
      <c r="Y32">
        <v>160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0.26300000000000001</v>
      </c>
      <c r="AH32">
        <v>2</v>
      </c>
      <c r="AI32">
        <v>63961339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4">
      <c r="A33">
        <f>ROW(Source!A75)</f>
        <v>75</v>
      </c>
      <c r="B33">
        <v>63961340</v>
      </c>
      <c r="C33">
        <v>63961333</v>
      </c>
      <c r="D33">
        <v>36797263</v>
      </c>
      <c r="E33">
        <v>17</v>
      </c>
      <c r="F33">
        <v>1</v>
      </c>
      <c r="G33">
        <v>1</v>
      </c>
      <c r="H33">
        <v>3</v>
      </c>
      <c r="I33" t="s">
        <v>533</v>
      </c>
      <c r="J33" t="s">
        <v>3</v>
      </c>
      <c r="K33" t="s">
        <v>534</v>
      </c>
      <c r="L33">
        <v>1301</v>
      </c>
      <c r="N33">
        <v>1003</v>
      </c>
      <c r="O33" t="s">
        <v>143</v>
      </c>
      <c r="P33" t="s">
        <v>143</v>
      </c>
      <c r="Q33">
        <v>1</v>
      </c>
      <c r="X33">
        <v>101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 t="s">
        <v>3</v>
      </c>
      <c r="AG33">
        <v>101</v>
      </c>
      <c r="AH33">
        <v>3</v>
      </c>
      <c r="AI33">
        <v>-1</v>
      </c>
      <c r="AJ33" t="s">
        <v>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4">
      <c r="A34">
        <f>ROW(Source!A75)</f>
        <v>75</v>
      </c>
      <c r="B34">
        <v>63961341</v>
      </c>
      <c r="C34">
        <v>63961333</v>
      </c>
      <c r="D34">
        <v>36797270</v>
      </c>
      <c r="E34">
        <v>17</v>
      </c>
      <c r="F34">
        <v>1</v>
      </c>
      <c r="G34">
        <v>1</v>
      </c>
      <c r="H34">
        <v>3</v>
      </c>
      <c r="I34" t="s">
        <v>535</v>
      </c>
      <c r="J34" t="s">
        <v>3</v>
      </c>
      <c r="K34" t="s">
        <v>536</v>
      </c>
      <c r="L34">
        <v>1354</v>
      </c>
      <c r="N34">
        <v>1010</v>
      </c>
      <c r="O34" t="s">
        <v>287</v>
      </c>
      <c r="P34" t="s">
        <v>287</v>
      </c>
      <c r="Q34">
        <v>1</v>
      </c>
      <c r="X34">
        <v>7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7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4">
      <c r="A35">
        <f>ROW(Source!A75)</f>
        <v>75</v>
      </c>
      <c r="B35">
        <v>63961342</v>
      </c>
      <c r="C35">
        <v>63961333</v>
      </c>
      <c r="D35">
        <v>36797269</v>
      </c>
      <c r="E35">
        <v>17</v>
      </c>
      <c r="F35">
        <v>1</v>
      </c>
      <c r="G35">
        <v>1</v>
      </c>
      <c r="H35">
        <v>3</v>
      </c>
      <c r="I35" t="s">
        <v>535</v>
      </c>
      <c r="J35" t="s">
        <v>3</v>
      </c>
      <c r="K35" t="s">
        <v>537</v>
      </c>
      <c r="L35">
        <v>1354</v>
      </c>
      <c r="N35">
        <v>1010</v>
      </c>
      <c r="O35" t="s">
        <v>287</v>
      </c>
      <c r="P35" t="s">
        <v>287</v>
      </c>
      <c r="Q35">
        <v>1</v>
      </c>
      <c r="X35">
        <v>7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 t="s">
        <v>3</v>
      </c>
      <c r="AG35">
        <v>7</v>
      </c>
      <c r="AH35">
        <v>3</v>
      </c>
      <c r="AI35">
        <v>-1</v>
      </c>
      <c r="AJ35" t="s">
        <v>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4">
      <c r="A36">
        <f>ROW(Source!A75)</f>
        <v>75</v>
      </c>
      <c r="B36">
        <v>63961343</v>
      </c>
      <c r="C36">
        <v>63961333</v>
      </c>
      <c r="D36">
        <v>36797268</v>
      </c>
      <c r="E36">
        <v>17</v>
      </c>
      <c r="F36">
        <v>1</v>
      </c>
      <c r="G36">
        <v>1</v>
      </c>
      <c r="H36">
        <v>3</v>
      </c>
      <c r="I36" t="s">
        <v>535</v>
      </c>
      <c r="J36" t="s">
        <v>3</v>
      </c>
      <c r="K36" t="s">
        <v>538</v>
      </c>
      <c r="L36">
        <v>1354</v>
      </c>
      <c r="N36">
        <v>1010</v>
      </c>
      <c r="O36" t="s">
        <v>287</v>
      </c>
      <c r="P36" t="s">
        <v>287</v>
      </c>
      <c r="Q36">
        <v>1</v>
      </c>
      <c r="X36">
        <v>40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 t="s">
        <v>3</v>
      </c>
      <c r="AG36">
        <v>40</v>
      </c>
      <c r="AH36">
        <v>3</v>
      </c>
      <c r="AI36">
        <v>-1</v>
      </c>
      <c r="AJ36" t="s">
        <v>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4">
      <c r="A37">
        <f>ROW(Source!A75)</f>
        <v>75</v>
      </c>
      <c r="B37">
        <v>63961344</v>
      </c>
      <c r="C37">
        <v>63961333</v>
      </c>
      <c r="D37">
        <v>36797266</v>
      </c>
      <c r="E37">
        <v>17</v>
      </c>
      <c r="F37">
        <v>1</v>
      </c>
      <c r="G37">
        <v>1</v>
      </c>
      <c r="H37">
        <v>3</v>
      </c>
      <c r="I37" t="s">
        <v>535</v>
      </c>
      <c r="J37" t="s">
        <v>3</v>
      </c>
      <c r="K37" t="s">
        <v>539</v>
      </c>
      <c r="L37">
        <v>1354</v>
      </c>
      <c r="N37">
        <v>1010</v>
      </c>
      <c r="O37" t="s">
        <v>287</v>
      </c>
      <c r="P37" t="s">
        <v>287</v>
      </c>
      <c r="Q37">
        <v>1</v>
      </c>
      <c r="X37">
        <v>8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 t="s">
        <v>3</v>
      </c>
      <c r="AG37">
        <v>8</v>
      </c>
      <c r="AH37">
        <v>3</v>
      </c>
      <c r="AI37">
        <v>-1</v>
      </c>
      <c r="AJ37" t="s">
        <v>3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4">
      <c r="A38">
        <f>ROW(Source!A75)</f>
        <v>75</v>
      </c>
      <c r="B38">
        <v>63961345</v>
      </c>
      <c r="C38">
        <v>63961333</v>
      </c>
      <c r="D38">
        <v>36797267</v>
      </c>
      <c r="E38">
        <v>17</v>
      </c>
      <c r="F38">
        <v>1</v>
      </c>
      <c r="G38">
        <v>1</v>
      </c>
      <c r="H38">
        <v>3</v>
      </c>
      <c r="I38" t="s">
        <v>535</v>
      </c>
      <c r="J38" t="s">
        <v>3</v>
      </c>
      <c r="K38" t="s">
        <v>540</v>
      </c>
      <c r="L38">
        <v>1354</v>
      </c>
      <c r="N38">
        <v>1010</v>
      </c>
      <c r="O38" t="s">
        <v>287</v>
      </c>
      <c r="P38" t="s">
        <v>287</v>
      </c>
      <c r="Q38">
        <v>1</v>
      </c>
      <c r="X38">
        <v>8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 t="s">
        <v>3</v>
      </c>
      <c r="AG38">
        <v>8</v>
      </c>
      <c r="AH38">
        <v>3</v>
      </c>
      <c r="AI38">
        <v>-1</v>
      </c>
      <c r="AJ38" t="s">
        <v>3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4">
      <c r="A39">
        <f>ROW(Source!A77)</f>
        <v>77</v>
      </c>
      <c r="B39">
        <v>63959409</v>
      </c>
      <c r="C39">
        <v>63959408</v>
      </c>
      <c r="D39">
        <v>37113247</v>
      </c>
      <c r="E39">
        <v>1</v>
      </c>
      <c r="F39">
        <v>1</v>
      </c>
      <c r="G39">
        <v>1</v>
      </c>
      <c r="H39">
        <v>1</v>
      </c>
      <c r="I39" t="s">
        <v>423</v>
      </c>
      <c r="J39" t="s">
        <v>3</v>
      </c>
      <c r="K39" t="s">
        <v>424</v>
      </c>
      <c r="L39">
        <v>1191</v>
      </c>
      <c r="N39">
        <v>1013</v>
      </c>
      <c r="O39" t="s">
        <v>391</v>
      </c>
      <c r="P39" t="s">
        <v>391</v>
      </c>
      <c r="Q39">
        <v>1</v>
      </c>
      <c r="X39">
        <v>26.04</v>
      </c>
      <c r="Y39">
        <v>0</v>
      </c>
      <c r="Z39">
        <v>0</v>
      </c>
      <c r="AA39">
        <v>0</v>
      </c>
      <c r="AB39">
        <v>11.09</v>
      </c>
      <c r="AC39">
        <v>0</v>
      </c>
      <c r="AD39">
        <v>1</v>
      </c>
      <c r="AE39">
        <v>1</v>
      </c>
      <c r="AF39" t="s">
        <v>70</v>
      </c>
      <c r="AG39">
        <v>35.935200000000002</v>
      </c>
      <c r="AH39">
        <v>2</v>
      </c>
      <c r="AI39">
        <v>63959409</v>
      </c>
      <c r="AJ39">
        <v>34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4">
      <c r="A40">
        <f>ROW(Source!A77)</f>
        <v>77</v>
      </c>
      <c r="B40">
        <v>63959410</v>
      </c>
      <c r="C40">
        <v>63959408</v>
      </c>
      <c r="D40">
        <v>37064876</v>
      </c>
      <c r="E40">
        <v>1</v>
      </c>
      <c r="F40">
        <v>1</v>
      </c>
      <c r="G40">
        <v>1</v>
      </c>
      <c r="H40">
        <v>1</v>
      </c>
      <c r="I40" t="s">
        <v>393</v>
      </c>
      <c r="J40" t="s">
        <v>3</v>
      </c>
      <c r="K40" t="s">
        <v>394</v>
      </c>
      <c r="L40">
        <v>1191</v>
      </c>
      <c r="N40">
        <v>1013</v>
      </c>
      <c r="O40" t="s">
        <v>391</v>
      </c>
      <c r="P40" t="s">
        <v>391</v>
      </c>
      <c r="Q40">
        <v>1</v>
      </c>
      <c r="X40">
        <v>0.14000000000000001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2</v>
      </c>
      <c r="AF40" t="s">
        <v>69</v>
      </c>
      <c r="AG40">
        <v>0.21</v>
      </c>
      <c r="AH40">
        <v>2</v>
      </c>
      <c r="AI40">
        <v>63959410</v>
      </c>
      <c r="AJ40">
        <v>35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4">
      <c r="A41">
        <f>ROW(Source!A77)</f>
        <v>77</v>
      </c>
      <c r="B41">
        <v>63959411</v>
      </c>
      <c r="C41">
        <v>63959408</v>
      </c>
      <c r="D41">
        <v>36883554</v>
      </c>
      <c r="E41">
        <v>1</v>
      </c>
      <c r="F41">
        <v>1</v>
      </c>
      <c r="G41">
        <v>1</v>
      </c>
      <c r="H41">
        <v>2</v>
      </c>
      <c r="I41" t="s">
        <v>405</v>
      </c>
      <c r="J41" t="s">
        <v>406</v>
      </c>
      <c r="K41" t="s">
        <v>407</v>
      </c>
      <c r="L41">
        <v>1368</v>
      </c>
      <c r="N41">
        <v>1011</v>
      </c>
      <c r="O41" t="s">
        <v>398</v>
      </c>
      <c r="P41" t="s">
        <v>398</v>
      </c>
      <c r="Q41">
        <v>1</v>
      </c>
      <c r="X41">
        <v>0.14000000000000001</v>
      </c>
      <c r="Y41">
        <v>0</v>
      </c>
      <c r="Z41">
        <v>65.709999999999994</v>
      </c>
      <c r="AA41">
        <v>11.6</v>
      </c>
      <c r="AB41">
        <v>0</v>
      </c>
      <c r="AC41">
        <v>0</v>
      </c>
      <c r="AD41">
        <v>1</v>
      </c>
      <c r="AE41">
        <v>0</v>
      </c>
      <c r="AF41" t="s">
        <v>69</v>
      </c>
      <c r="AG41">
        <v>0.21</v>
      </c>
      <c r="AH41">
        <v>2</v>
      </c>
      <c r="AI41">
        <v>63959411</v>
      </c>
      <c r="AJ41">
        <v>36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4">
      <c r="A42">
        <f>ROW(Source!A77)</f>
        <v>77</v>
      </c>
      <c r="B42">
        <v>63959412</v>
      </c>
      <c r="C42">
        <v>63959408</v>
      </c>
      <c r="D42">
        <v>36884551</v>
      </c>
      <c r="E42">
        <v>1</v>
      </c>
      <c r="F42">
        <v>1</v>
      </c>
      <c r="G42">
        <v>1</v>
      </c>
      <c r="H42">
        <v>2</v>
      </c>
      <c r="I42" t="s">
        <v>425</v>
      </c>
      <c r="J42" t="s">
        <v>426</v>
      </c>
      <c r="K42" t="s">
        <v>427</v>
      </c>
      <c r="L42">
        <v>1368</v>
      </c>
      <c r="N42">
        <v>1011</v>
      </c>
      <c r="O42" t="s">
        <v>398</v>
      </c>
      <c r="P42" t="s">
        <v>398</v>
      </c>
      <c r="Q42">
        <v>1</v>
      </c>
      <c r="X42">
        <v>1.46</v>
      </c>
      <c r="Y42">
        <v>0</v>
      </c>
      <c r="Z42">
        <v>0.14000000000000001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69</v>
      </c>
      <c r="AG42">
        <v>2.19</v>
      </c>
      <c r="AH42">
        <v>2</v>
      </c>
      <c r="AI42">
        <v>63959412</v>
      </c>
      <c r="AJ42">
        <v>37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4">
      <c r="A43">
        <f>ROW(Source!A77)</f>
        <v>77</v>
      </c>
      <c r="B43">
        <v>63959413</v>
      </c>
      <c r="C43">
        <v>63959408</v>
      </c>
      <c r="D43">
        <v>36797513</v>
      </c>
      <c r="E43">
        <v>17</v>
      </c>
      <c r="F43">
        <v>1</v>
      </c>
      <c r="G43">
        <v>1</v>
      </c>
      <c r="H43">
        <v>3</v>
      </c>
      <c r="I43" t="s">
        <v>541</v>
      </c>
      <c r="J43" t="s">
        <v>3</v>
      </c>
      <c r="K43" t="s">
        <v>542</v>
      </c>
      <c r="L43">
        <v>1301</v>
      </c>
      <c r="N43">
        <v>1003</v>
      </c>
      <c r="O43" t="s">
        <v>143</v>
      </c>
      <c r="P43" t="s">
        <v>143</v>
      </c>
      <c r="Q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 t="s">
        <v>3</v>
      </c>
      <c r="AG43">
        <v>0</v>
      </c>
      <c r="AH43">
        <v>3</v>
      </c>
      <c r="AI43">
        <v>-1</v>
      </c>
      <c r="AJ43" t="s">
        <v>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4">
      <c r="A44">
        <f>ROW(Source!A77)</f>
        <v>77</v>
      </c>
      <c r="B44">
        <v>63959414</v>
      </c>
      <c r="C44">
        <v>63959408</v>
      </c>
      <c r="D44">
        <v>36797514</v>
      </c>
      <c r="E44">
        <v>17</v>
      </c>
      <c r="F44">
        <v>1</v>
      </c>
      <c r="G44">
        <v>1</v>
      </c>
      <c r="H44">
        <v>3</v>
      </c>
      <c r="I44" t="s">
        <v>541</v>
      </c>
      <c r="J44" t="s">
        <v>3</v>
      </c>
      <c r="K44" t="s">
        <v>543</v>
      </c>
      <c r="L44">
        <v>1301</v>
      </c>
      <c r="N44">
        <v>1003</v>
      </c>
      <c r="O44" t="s">
        <v>143</v>
      </c>
      <c r="P44" t="s">
        <v>143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 t="s">
        <v>3</v>
      </c>
      <c r="AG44">
        <v>0</v>
      </c>
      <c r="AH44">
        <v>3</v>
      </c>
      <c r="AI44">
        <v>-1</v>
      </c>
      <c r="AJ44" t="s">
        <v>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4">
      <c r="A45">
        <f>ROW(Source!A77)</f>
        <v>77</v>
      </c>
      <c r="B45">
        <v>63959415</v>
      </c>
      <c r="C45">
        <v>63959408</v>
      </c>
      <c r="D45">
        <v>36797515</v>
      </c>
      <c r="E45">
        <v>17</v>
      </c>
      <c r="F45">
        <v>1</v>
      </c>
      <c r="G45">
        <v>1</v>
      </c>
      <c r="H45">
        <v>3</v>
      </c>
      <c r="I45" t="s">
        <v>541</v>
      </c>
      <c r="J45" t="s">
        <v>3</v>
      </c>
      <c r="K45" t="s">
        <v>544</v>
      </c>
      <c r="L45">
        <v>1327</v>
      </c>
      <c r="N45">
        <v>1005</v>
      </c>
      <c r="O45" t="s">
        <v>67</v>
      </c>
      <c r="P45" t="s">
        <v>67</v>
      </c>
      <c r="Q45">
        <v>1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 t="s">
        <v>3</v>
      </c>
      <c r="AG45">
        <v>0</v>
      </c>
      <c r="AH45">
        <v>3</v>
      </c>
      <c r="AI45">
        <v>-1</v>
      </c>
      <c r="AJ45" t="s">
        <v>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4">
      <c r="A46">
        <f>ROW(Source!A77)</f>
        <v>77</v>
      </c>
      <c r="B46">
        <v>63959416</v>
      </c>
      <c r="C46">
        <v>63959408</v>
      </c>
      <c r="D46">
        <v>36797518</v>
      </c>
      <c r="E46">
        <v>17</v>
      </c>
      <c r="F46">
        <v>1</v>
      </c>
      <c r="G46">
        <v>1</v>
      </c>
      <c r="H46">
        <v>3</v>
      </c>
      <c r="I46" t="s">
        <v>545</v>
      </c>
      <c r="J46" t="s">
        <v>3</v>
      </c>
      <c r="K46" t="s">
        <v>546</v>
      </c>
      <c r="L46">
        <v>1358</v>
      </c>
      <c r="N46">
        <v>1010</v>
      </c>
      <c r="O46" t="s">
        <v>547</v>
      </c>
      <c r="P46" t="s">
        <v>547</v>
      </c>
      <c r="Q46">
        <v>10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F46" t="s">
        <v>3</v>
      </c>
      <c r="AG46">
        <v>0</v>
      </c>
      <c r="AH46">
        <v>3</v>
      </c>
      <c r="AI46">
        <v>-1</v>
      </c>
      <c r="AJ46" t="s">
        <v>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4">
      <c r="A47">
        <f>ROW(Source!A77)</f>
        <v>77</v>
      </c>
      <c r="B47">
        <v>63959417</v>
      </c>
      <c r="C47">
        <v>63959408</v>
      </c>
      <c r="D47">
        <v>36804895</v>
      </c>
      <c r="E47">
        <v>1</v>
      </c>
      <c r="F47">
        <v>1</v>
      </c>
      <c r="G47">
        <v>1</v>
      </c>
      <c r="H47">
        <v>3</v>
      </c>
      <c r="I47" t="s">
        <v>548</v>
      </c>
      <c r="J47" t="s">
        <v>549</v>
      </c>
      <c r="K47" t="s">
        <v>550</v>
      </c>
      <c r="L47">
        <v>1355</v>
      </c>
      <c r="N47">
        <v>1010</v>
      </c>
      <c r="O47" t="s">
        <v>419</v>
      </c>
      <c r="P47" t="s">
        <v>419</v>
      </c>
      <c r="Q47">
        <v>100</v>
      </c>
      <c r="X47">
        <v>0</v>
      </c>
      <c r="Y47">
        <v>5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 t="s">
        <v>3</v>
      </c>
      <c r="AG47">
        <v>0</v>
      </c>
      <c r="AH47">
        <v>3</v>
      </c>
      <c r="AI47">
        <v>-1</v>
      </c>
      <c r="AJ47" t="s">
        <v>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4">
      <c r="A48">
        <f>ROW(Source!A81)</f>
        <v>81</v>
      </c>
      <c r="B48">
        <v>63959424</v>
      </c>
      <c r="C48">
        <v>63959423</v>
      </c>
      <c r="D48">
        <v>37113247</v>
      </c>
      <c r="E48">
        <v>1</v>
      </c>
      <c r="F48">
        <v>1</v>
      </c>
      <c r="G48">
        <v>1</v>
      </c>
      <c r="H48">
        <v>1</v>
      </c>
      <c r="I48" t="s">
        <v>423</v>
      </c>
      <c r="J48" t="s">
        <v>3</v>
      </c>
      <c r="K48" t="s">
        <v>424</v>
      </c>
      <c r="L48">
        <v>1191</v>
      </c>
      <c r="N48">
        <v>1013</v>
      </c>
      <c r="O48" t="s">
        <v>391</v>
      </c>
      <c r="P48" t="s">
        <v>391</v>
      </c>
      <c r="Q48">
        <v>1</v>
      </c>
      <c r="X48">
        <v>36.53</v>
      </c>
      <c r="Y48">
        <v>0</v>
      </c>
      <c r="Z48">
        <v>0</v>
      </c>
      <c r="AA48">
        <v>0</v>
      </c>
      <c r="AB48">
        <v>11.09</v>
      </c>
      <c r="AC48">
        <v>0</v>
      </c>
      <c r="AD48">
        <v>1</v>
      </c>
      <c r="AE48">
        <v>1</v>
      </c>
      <c r="AF48" t="s">
        <v>70</v>
      </c>
      <c r="AG48">
        <v>50.4114</v>
      </c>
      <c r="AH48">
        <v>2</v>
      </c>
      <c r="AI48">
        <v>63959424</v>
      </c>
      <c r="AJ48">
        <v>41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4">
      <c r="A49">
        <f>ROW(Source!A81)</f>
        <v>81</v>
      </c>
      <c r="B49">
        <v>63959425</v>
      </c>
      <c r="C49">
        <v>63959423</v>
      </c>
      <c r="D49">
        <v>36804325</v>
      </c>
      <c r="E49">
        <v>1</v>
      </c>
      <c r="F49">
        <v>1</v>
      </c>
      <c r="G49">
        <v>1</v>
      </c>
      <c r="H49">
        <v>3</v>
      </c>
      <c r="I49" t="s">
        <v>169</v>
      </c>
      <c r="J49" t="s">
        <v>171</v>
      </c>
      <c r="K49" t="s">
        <v>170</v>
      </c>
      <c r="L49">
        <v>1327</v>
      </c>
      <c r="N49">
        <v>1005</v>
      </c>
      <c r="O49" t="s">
        <v>67</v>
      </c>
      <c r="P49" t="s">
        <v>67</v>
      </c>
      <c r="Q49">
        <v>1</v>
      </c>
      <c r="X49">
        <v>0</v>
      </c>
      <c r="Y49">
        <v>37.299999999999997</v>
      </c>
      <c r="Z49">
        <v>0</v>
      </c>
      <c r="AA49">
        <v>0</v>
      </c>
      <c r="AB49">
        <v>0</v>
      </c>
      <c r="AC49">
        <v>1</v>
      </c>
      <c r="AD49">
        <v>0</v>
      </c>
      <c r="AE49">
        <v>0</v>
      </c>
      <c r="AF49" t="s">
        <v>3</v>
      </c>
      <c r="AG49">
        <v>0</v>
      </c>
      <c r="AH49">
        <v>2</v>
      </c>
      <c r="AI49">
        <v>63959425</v>
      </c>
      <c r="AJ49">
        <v>42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4">
      <c r="A50">
        <f>ROW(Source!A81)</f>
        <v>81</v>
      </c>
      <c r="B50">
        <v>63959426</v>
      </c>
      <c r="C50">
        <v>63959423</v>
      </c>
      <c r="D50">
        <v>36836961</v>
      </c>
      <c r="E50">
        <v>1</v>
      </c>
      <c r="F50">
        <v>1</v>
      </c>
      <c r="G50">
        <v>1</v>
      </c>
      <c r="H50">
        <v>3</v>
      </c>
      <c r="I50" t="s">
        <v>173</v>
      </c>
      <c r="J50" t="s">
        <v>176</v>
      </c>
      <c r="K50" t="s">
        <v>174</v>
      </c>
      <c r="L50">
        <v>1346</v>
      </c>
      <c r="N50">
        <v>1009</v>
      </c>
      <c r="O50" t="s">
        <v>175</v>
      </c>
      <c r="P50" t="s">
        <v>175</v>
      </c>
      <c r="Q50">
        <v>1</v>
      </c>
      <c r="X50">
        <v>0</v>
      </c>
      <c r="Y50">
        <v>4894.54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 t="s">
        <v>3</v>
      </c>
      <c r="AG50">
        <v>0</v>
      </c>
      <c r="AH50">
        <v>2</v>
      </c>
      <c r="AI50">
        <v>63959426</v>
      </c>
      <c r="AJ50">
        <v>43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4">
      <c r="A51">
        <f>ROW(Source!A84)</f>
        <v>84</v>
      </c>
      <c r="B51">
        <v>63961387</v>
      </c>
      <c r="C51">
        <v>63961386</v>
      </c>
      <c r="D51">
        <v>37070090</v>
      </c>
      <c r="E51">
        <v>1</v>
      </c>
      <c r="F51">
        <v>1</v>
      </c>
      <c r="G51">
        <v>1</v>
      </c>
      <c r="H51">
        <v>1</v>
      </c>
      <c r="I51" t="s">
        <v>428</v>
      </c>
      <c r="J51" t="s">
        <v>3</v>
      </c>
      <c r="K51" t="s">
        <v>429</v>
      </c>
      <c r="L51">
        <v>1191</v>
      </c>
      <c r="N51">
        <v>1013</v>
      </c>
      <c r="O51" t="s">
        <v>391</v>
      </c>
      <c r="P51" t="s">
        <v>391</v>
      </c>
      <c r="Q51">
        <v>1</v>
      </c>
      <c r="X51">
        <v>383.06</v>
      </c>
      <c r="Y51">
        <v>0</v>
      </c>
      <c r="Z51">
        <v>0</v>
      </c>
      <c r="AA51">
        <v>0</v>
      </c>
      <c r="AB51">
        <v>8.9700000000000006</v>
      </c>
      <c r="AC51">
        <v>0</v>
      </c>
      <c r="AD51">
        <v>1</v>
      </c>
      <c r="AE51">
        <v>1</v>
      </c>
      <c r="AF51" t="s">
        <v>18</v>
      </c>
      <c r="AG51">
        <v>459.67200000000003</v>
      </c>
      <c r="AH51">
        <v>2</v>
      </c>
      <c r="AI51">
        <v>63961387</v>
      </c>
      <c r="AJ51">
        <v>44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4">
      <c r="A52">
        <f>ROW(Source!A84)</f>
        <v>84</v>
      </c>
      <c r="B52">
        <v>63961388</v>
      </c>
      <c r="C52">
        <v>63961386</v>
      </c>
      <c r="D52">
        <v>37064876</v>
      </c>
      <c r="E52">
        <v>1</v>
      </c>
      <c r="F52">
        <v>1</v>
      </c>
      <c r="G52">
        <v>1</v>
      </c>
      <c r="H52">
        <v>1</v>
      </c>
      <c r="I52" t="s">
        <v>393</v>
      </c>
      <c r="J52" t="s">
        <v>3</v>
      </c>
      <c r="K52" t="s">
        <v>394</v>
      </c>
      <c r="L52">
        <v>1191</v>
      </c>
      <c r="N52">
        <v>1013</v>
      </c>
      <c r="O52" t="s">
        <v>391</v>
      </c>
      <c r="P52" t="s">
        <v>391</v>
      </c>
      <c r="Q52">
        <v>1</v>
      </c>
      <c r="X52">
        <v>1.1599999999999999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18</v>
      </c>
      <c r="AG52">
        <v>1.3919999999999999</v>
      </c>
      <c r="AH52">
        <v>2</v>
      </c>
      <c r="AI52">
        <v>63961388</v>
      </c>
      <c r="AJ52">
        <v>45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4">
      <c r="A53">
        <f>ROW(Source!A84)</f>
        <v>84</v>
      </c>
      <c r="B53">
        <v>63961389</v>
      </c>
      <c r="C53">
        <v>63961386</v>
      </c>
      <c r="D53">
        <v>36882452</v>
      </c>
      <c r="E53">
        <v>1</v>
      </c>
      <c r="F53">
        <v>1</v>
      </c>
      <c r="G53">
        <v>1</v>
      </c>
      <c r="H53">
        <v>2</v>
      </c>
      <c r="I53" t="s">
        <v>395</v>
      </c>
      <c r="J53" t="s">
        <v>396</v>
      </c>
      <c r="K53" t="s">
        <v>397</v>
      </c>
      <c r="L53">
        <v>1368</v>
      </c>
      <c r="N53">
        <v>1011</v>
      </c>
      <c r="O53" t="s">
        <v>398</v>
      </c>
      <c r="P53" t="s">
        <v>398</v>
      </c>
      <c r="Q53">
        <v>1</v>
      </c>
      <c r="X53">
        <v>1.1599999999999999</v>
      </c>
      <c r="Y53">
        <v>0</v>
      </c>
      <c r="Z53">
        <v>31.26</v>
      </c>
      <c r="AA53">
        <v>13.5</v>
      </c>
      <c r="AB53">
        <v>0</v>
      </c>
      <c r="AC53">
        <v>0</v>
      </c>
      <c r="AD53">
        <v>1</v>
      </c>
      <c r="AE53">
        <v>0</v>
      </c>
      <c r="AF53" t="s">
        <v>18</v>
      </c>
      <c r="AG53">
        <v>1.3919999999999999</v>
      </c>
      <c r="AH53">
        <v>2</v>
      </c>
      <c r="AI53">
        <v>63961389</v>
      </c>
      <c r="AJ53">
        <v>46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4">
      <c r="A54">
        <f>ROW(Source!A84)</f>
        <v>84</v>
      </c>
      <c r="B54">
        <v>63961390</v>
      </c>
      <c r="C54">
        <v>63961386</v>
      </c>
      <c r="D54">
        <v>36801792</v>
      </c>
      <c r="E54">
        <v>1</v>
      </c>
      <c r="F54">
        <v>1</v>
      </c>
      <c r="G54">
        <v>1</v>
      </c>
      <c r="H54">
        <v>3</v>
      </c>
      <c r="I54" t="s">
        <v>430</v>
      </c>
      <c r="J54" t="s">
        <v>431</v>
      </c>
      <c r="K54" t="s">
        <v>432</v>
      </c>
      <c r="L54">
        <v>1339</v>
      </c>
      <c r="N54">
        <v>1007</v>
      </c>
      <c r="O54" t="s">
        <v>433</v>
      </c>
      <c r="P54" t="s">
        <v>433</v>
      </c>
      <c r="Q54">
        <v>1</v>
      </c>
      <c r="X54">
        <v>0.35</v>
      </c>
      <c r="Y54">
        <v>2.44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0.35</v>
      </c>
      <c r="AH54">
        <v>2</v>
      </c>
      <c r="AI54">
        <v>63961390</v>
      </c>
      <c r="AJ54">
        <v>47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4">
      <c r="A55">
        <f>ROW(Source!A84)</f>
        <v>84</v>
      </c>
      <c r="B55">
        <v>63961391</v>
      </c>
      <c r="C55">
        <v>63961386</v>
      </c>
      <c r="D55">
        <v>36799072</v>
      </c>
      <c r="E55">
        <v>17</v>
      </c>
      <c r="F55">
        <v>1</v>
      </c>
      <c r="G55">
        <v>1</v>
      </c>
      <c r="H55">
        <v>3</v>
      </c>
      <c r="I55" t="s">
        <v>40</v>
      </c>
      <c r="J55" t="s">
        <v>3</v>
      </c>
      <c r="K55" t="s">
        <v>50</v>
      </c>
      <c r="L55">
        <v>1348</v>
      </c>
      <c r="N55">
        <v>1009</v>
      </c>
      <c r="O55" t="s">
        <v>42</v>
      </c>
      <c r="P55" t="s">
        <v>42</v>
      </c>
      <c r="Q55">
        <v>1000</v>
      </c>
      <c r="X55">
        <v>8.1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 t="s">
        <v>3</v>
      </c>
      <c r="AG55">
        <v>8.1</v>
      </c>
      <c r="AH55">
        <v>2</v>
      </c>
      <c r="AI55">
        <v>63961391</v>
      </c>
      <c r="AJ55">
        <v>48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4">
      <c r="A56">
        <f>ROW(Source!A84)</f>
        <v>84</v>
      </c>
      <c r="B56">
        <v>63961392</v>
      </c>
      <c r="C56">
        <v>63961386</v>
      </c>
      <c r="D56">
        <v>36807381</v>
      </c>
      <c r="E56">
        <v>1</v>
      </c>
      <c r="F56">
        <v>1</v>
      </c>
      <c r="G56">
        <v>1</v>
      </c>
      <c r="H56">
        <v>3</v>
      </c>
      <c r="I56" t="s">
        <v>434</v>
      </c>
      <c r="J56" t="s">
        <v>435</v>
      </c>
      <c r="K56" t="s">
        <v>436</v>
      </c>
      <c r="L56">
        <v>1339</v>
      </c>
      <c r="N56">
        <v>1007</v>
      </c>
      <c r="O56" t="s">
        <v>433</v>
      </c>
      <c r="P56" t="s">
        <v>433</v>
      </c>
      <c r="Q56">
        <v>1</v>
      </c>
      <c r="X56">
        <v>4.4000000000000004</v>
      </c>
      <c r="Y56">
        <v>517.91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4.4000000000000004</v>
      </c>
      <c r="AH56">
        <v>2</v>
      </c>
      <c r="AI56">
        <v>63961392</v>
      </c>
      <c r="AJ56">
        <v>49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4">
      <c r="A57">
        <f>ROW(Source!A86)</f>
        <v>86</v>
      </c>
      <c r="B57">
        <v>63959475</v>
      </c>
      <c r="C57">
        <v>63959469</v>
      </c>
      <c r="D57">
        <v>37066739</v>
      </c>
      <c r="E57">
        <v>1</v>
      </c>
      <c r="F57">
        <v>1</v>
      </c>
      <c r="G57">
        <v>1</v>
      </c>
      <c r="H57">
        <v>1</v>
      </c>
      <c r="I57" t="s">
        <v>403</v>
      </c>
      <c r="J57" t="s">
        <v>3</v>
      </c>
      <c r="K57" t="s">
        <v>404</v>
      </c>
      <c r="L57">
        <v>1191</v>
      </c>
      <c r="N57">
        <v>1013</v>
      </c>
      <c r="O57" t="s">
        <v>391</v>
      </c>
      <c r="P57" t="s">
        <v>391</v>
      </c>
      <c r="Q57">
        <v>1</v>
      </c>
      <c r="X57">
        <v>35.83</v>
      </c>
      <c r="Y57">
        <v>0</v>
      </c>
      <c r="Z57">
        <v>0</v>
      </c>
      <c r="AA57">
        <v>0</v>
      </c>
      <c r="AB57">
        <v>8.4600000000000009</v>
      </c>
      <c r="AC57">
        <v>0</v>
      </c>
      <c r="AD57">
        <v>1</v>
      </c>
      <c r="AE57">
        <v>1</v>
      </c>
      <c r="AF57" t="s">
        <v>18</v>
      </c>
      <c r="AG57">
        <v>42.996000000000002</v>
      </c>
      <c r="AH57">
        <v>2</v>
      </c>
      <c r="AI57">
        <v>63959475</v>
      </c>
      <c r="AJ57">
        <v>50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4">
      <c r="A58">
        <f>ROW(Source!A86)</f>
        <v>86</v>
      </c>
      <c r="B58">
        <v>63959476</v>
      </c>
      <c r="C58">
        <v>63959469</v>
      </c>
      <c r="D58">
        <v>37064876</v>
      </c>
      <c r="E58">
        <v>1</v>
      </c>
      <c r="F58">
        <v>1</v>
      </c>
      <c r="G58">
        <v>1</v>
      </c>
      <c r="H58">
        <v>1</v>
      </c>
      <c r="I58" t="s">
        <v>393</v>
      </c>
      <c r="J58" t="s">
        <v>3</v>
      </c>
      <c r="K58" t="s">
        <v>394</v>
      </c>
      <c r="L58">
        <v>1191</v>
      </c>
      <c r="N58">
        <v>1013</v>
      </c>
      <c r="O58" t="s">
        <v>391</v>
      </c>
      <c r="P58" t="s">
        <v>391</v>
      </c>
      <c r="Q58">
        <v>1</v>
      </c>
      <c r="X58">
        <v>0.94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18</v>
      </c>
      <c r="AG58">
        <v>1.1279999999999999</v>
      </c>
      <c r="AH58">
        <v>2</v>
      </c>
      <c r="AI58">
        <v>63959476</v>
      </c>
      <c r="AJ58">
        <v>51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4">
      <c r="A59">
        <f>ROW(Source!A86)</f>
        <v>86</v>
      </c>
      <c r="B59">
        <v>63959477</v>
      </c>
      <c r="C59">
        <v>63959469</v>
      </c>
      <c r="D59">
        <v>36882383</v>
      </c>
      <c r="E59">
        <v>1</v>
      </c>
      <c r="F59">
        <v>1</v>
      </c>
      <c r="G59">
        <v>1</v>
      </c>
      <c r="H59">
        <v>2</v>
      </c>
      <c r="I59" t="s">
        <v>437</v>
      </c>
      <c r="J59" t="s">
        <v>438</v>
      </c>
      <c r="K59" t="s">
        <v>439</v>
      </c>
      <c r="L59">
        <v>1368</v>
      </c>
      <c r="N59">
        <v>1011</v>
      </c>
      <c r="O59" t="s">
        <v>398</v>
      </c>
      <c r="P59" t="s">
        <v>398</v>
      </c>
      <c r="Q59">
        <v>1</v>
      </c>
      <c r="X59">
        <v>0.02</v>
      </c>
      <c r="Y59">
        <v>0</v>
      </c>
      <c r="Z59">
        <v>89.99</v>
      </c>
      <c r="AA59">
        <v>10.06</v>
      </c>
      <c r="AB59">
        <v>0</v>
      </c>
      <c r="AC59">
        <v>0</v>
      </c>
      <c r="AD59">
        <v>1</v>
      </c>
      <c r="AE59">
        <v>0</v>
      </c>
      <c r="AF59" t="s">
        <v>18</v>
      </c>
      <c r="AG59">
        <v>2.4E-2</v>
      </c>
      <c r="AH59">
        <v>2</v>
      </c>
      <c r="AI59">
        <v>63959477</v>
      </c>
      <c r="AJ59">
        <v>52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4">
      <c r="A60">
        <f>ROW(Source!A86)</f>
        <v>86</v>
      </c>
      <c r="B60">
        <v>63959478</v>
      </c>
      <c r="C60">
        <v>63959469</v>
      </c>
      <c r="D60">
        <v>36882452</v>
      </c>
      <c r="E60">
        <v>1</v>
      </c>
      <c r="F60">
        <v>1</v>
      </c>
      <c r="G60">
        <v>1</v>
      </c>
      <c r="H60">
        <v>2</v>
      </c>
      <c r="I60" t="s">
        <v>395</v>
      </c>
      <c r="J60" t="s">
        <v>396</v>
      </c>
      <c r="K60" t="s">
        <v>397</v>
      </c>
      <c r="L60">
        <v>1368</v>
      </c>
      <c r="N60">
        <v>1011</v>
      </c>
      <c r="O60" t="s">
        <v>398</v>
      </c>
      <c r="P60" t="s">
        <v>398</v>
      </c>
      <c r="Q60">
        <v>1</v>
      </c>
      <c r="X60">
        <v>0.21</v>
      </c>
      <c r="Y60">
        <v>0</v>
      </c>
      <c r="Z60">
        <v>31.26</v>
      </c>
      <c r="AA60">
        <v>13.5</v>
      </c>
      <c r="AB60">
        <v>0</v>
      </c>
      <c r="AC60">
        <v>0</v>
      </c>
      <c r="AD60">
        <v>1</v>
      </c>
      <c r="AE60">
        <v>0</v>
      </c>
      <c r="AF60" t="s">
        <v>18</v>
      </c>
      <c r="AG60">
        <v>0.252</v>
      </c>
      <c r="AH60">
        <v>2</v>
      </c>
      <c r="AI60">
        <v>63959478</v>
      </c>
      <c r="AJ60">
        <v>53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4">
      <c r="A61">
        <f>ROW(Source!A86)</f>
        <v>86</v>
      </c>
      <c r="B61">
        <v>63959479</v>
      </c>
      <c r="C61">
        <v>63959469</v>
      </c>
      <c r="D61">
        <v>36882621</v>
      </c>
      <c r="E61">
        <v>1</v>
      </c>
      <c r="F61">
        <v>1</v>
      </c>
      <c r="G61">
        <v>1</v>
      </c>
      <c r="H61">
        <v>2</v>
      </c>
      <c r="I61" t="s">
        <v>440</v>
      </c>
      <c r="J61" t="s">
        <v>441</v>
      </c>
      <c r="K61" t="s">
        <v>442</v>
      </c>
      <c r="L61">
        <v>1368</v>
      </c>
      <c r="N61">
        <v>1011</v>
      </c>
      <c r="O61" t="s">
        <v>398</v>
      </c>
      <c r="P61" t="s">
        <v>398</v>
      </c>
      <c r="Q61">
        <v>1</v>
      </c>
      <c r="X61">
        <v>0.71</v>
      </c>
      <c r="Y61">
        <v>0</v>
      </c>
      <c r="Z61">
        <v>12.39</v>
      </c>
      <c r="AA61">
        <v>10.06</v>
      </c>
      <c r="AB61">
        <v>0</v>
      </c>
      <c r="AC61">
        <v>0</v>
      </c>
      <c r="AD61">
        <v>1</v>
      </c>
      <c r="AE61">
        <v>0</v>
      </c>
      <c r="AF61" t="s">
        <v>18</v>
      </c>
      <c r="AG61">
        <v>0.85199999999999998</v>
      </c>
      <c r="AH61">
        <v>2</v>
      </c>
      <c r="AI61">
        <v>63959479</v>
      </c>
      <c r="AJ61">
        <v>54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4">
      <c r="A62">
        <f>ROW(Source!A86)</f>
        <v>86</v>
      </c>
      <c r="B62">
        <v>63959480</v>
      </c>
      <c r="C62">
        <v>63959469</v>
      </c>
      <c r="D62">
        <v>36801792</v>
      </c>
      <c r="E62">
        <v>1</v>
      </c>
      <c r="F62">
        <v>1</v>
      </c>
      <c r="G62">
        <v>1</v>
      </c>
      <c r="H62">
        <v>3</v>
      </c>
      <c r="I62" t="s">
        <v>430</v>
      </c>
      <c r="J62" t="s">
        <v>431</v>
      </c>
      <c r="K62" t="s">
        <v>432</v>
      </c>
      <c r="L62">
        <v>1339</v>
      </c>
      <c r="N62">
        <v>1007</v>
      </c>
      <c r="O62" t="s">
        <v>433</v>
      </c>
      <c r="P62" t="s">
        <v>433</v>
      </c>
      <c r="Q62">
        <v>1</v>
      </c>
      <c r="X62">
        <v>0.51300000000000001</v>
      </c>
      <c r="Y62">
        <v>2.44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0.51300000000000001</v>
      </c>
      <c r="AH62">
        <v>2</v>
      </c>
      <c r="AI62">
        <v>63959480</v>
      </c>
      <c r="AJ62">
        <v>55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4">
      <c r="A63">
        <f>ROW(Source!A86)</f>
        <v>86</v>
      </c>
      <c r="B63">
        <v>63959481</v>
      </c>
      <c r="C63">
        <v>63959469</v>
      </c>
      <c r="D63">
        <v>36797535</v>
      </c>
      <c r="E63">
        <v>17</v>
      </c>
      <c r="F63">
        <v>1</v>
      </c>
      <c r="G63">
        <v>1</v>
      </c>
      <c r="H63">
        <v>3</v>
      </c>
      <c r="I63" t="s">
        <v>551</v>
      </c>
      <c r="J63" t="s">
        <v>3</v>
      </c>
      <c r="K63" t="s">
        <v>552</v>
      </c>
      <c r="L63">
        <v>1348</v>
      </c>
      <c r="N63">
        <v>1009</v>
      </c>
      <c r="O63" t="s">
        <v>42</v>
      </c>
      <c r="P63" t="s">
        <v>42</v>
      </c>
      <c r="Q63">
        <v>1000</v>
      </c>
      <c r="X63">
        <v>0.85499999999999998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 t="s">
        <v>3</v>
      </c>
      <c r="AG63">
        <v>0.85499999999999998</v>
      </c>
      <c r="AH63">
        <v>3</v>
      </c>
      <c r="AI63">
        <v>-1</v>
      </c>
      <c r="AJ63" t="s">
        <v>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4">
      <c r="A64">
        <f>ROW(Source!A86)</f>
        <v>86</v>
      </c>
      <c r="B64">
        <v>63959482</v>
      </c>
      <c r="C64">
        <v>63959469</v>
      </c>
      <c r="D64">
        <v>36797079</v>
      </c>
      <c r="E64">
        <v>17</v>
      </c>
      <c r="F64">
        <v>1</v>
      </c>
      <c r="G64">
        <v>1</v>
      </c>
      <c r="H64">
        <v>3</v>
      </c>
      <c r="I64" t="s">
        <v>553</v>
      </c>
      <c r="J64" t="s">
        <v>3</v>
      </c>
      <c r="K64" t="s">
        <v>554</v>
      </c>
      <c r="L64">
        <v>1348</v>
      </c>
      <c r="N64">
        <v>1009</v>
      </c>
      <c r="O64" t="s">
        <v>42</v>
      </c>
      <c r="P64" t="s">
        <v>42</v>
      </c>
      <c r="Q64">
        <v>1000</v>
      </c>
      <c r="X64">
        <v>0</v>
      </c>
      <c r="Y64">
        <v>0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0</v>
      </c>
      <c r="AF64" t="s">
        <v>3</v>
      </c>
      <c r="AG64">
        <v>0</v>
      </c>
      <c r="AH64">
        <v>3</v>
      </c>
      <c r="AI64">
        <v>-1</v>
      </c>
      <c r="AJ64" t="s">
        <v>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4">
      <c r="A65">
        <f>ROW(Source!A89)</f>
        <v>89</v>
      </c>
      <c r="B65">
        <v>63959448</v>
      </c>
      <c r="C65">
        <v>63959447</v>
      </c>
      <c r="D65">
        <v>37064928</v>
      </c>
      <c r="E65">
        <v>1</v>
      </c>
      <c r="F65">
        <v>1</v>
      </c>
      <c r="G65">
        <v>1</v>
      </c>
      <c r="H65">
        <v>1</v>
      </c>
      <c r="I65" t="s">
        <v>443</v>
      </c>
      <c r="J65" t="s">
        <v>3</v>
      </c>
      <c r="K65" t="s">
        <v>444</v>
      </c>
      <c r="L65">
        <v>1191</v>
      </c>
      <c r="N65">
        <v>1013</v>
      </c>
      <c r="O65" t="s">
        <v>391</v>
      </c>
      <c r="P65" t="s">
        <v>391</v>
      </c>
      <c r="Q65">
        <v>1</v>
      </c>
      <c r="X65">
        <v>46.95</v>
      </c>
      <c r="Y65">
        <v>0</v>
      </c>
      <c r="Z65">
        <v>0</v>
      </c>
      <c r="AA65">
        <v>0</v>
      </c>
      <c r="AB65">
        <v>9.07</v>
      </c>
      <c r="AC65">
        <v>0</v>
      </c>
      <c r="AD65">
        <v>1</v>
      </c>
      <c r="AE65">
        <v>1</v>
      </c>
      <c r="AF65" t="s">
        <v>70</v>
      </c>
      <c r="AG65">
        <v>64.790999999999997</v>
      </c>
      <c r="AH65">
        <v>2</v>
      </c>
      <c r="AI65">
        <v>63959448</v>
      </c>
      <c r="AJ65">
        <v>58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4">
      <c r="A66">
        <f>ROW(Source!A89)</f>
        <v>89</v>
      </c>
      <c r="B66">
        <v>63959449</v>
      </c>
      <c r="C66">
        <v>63959447</v>
      </c>
      <c r="D66">
        <v>37064876</v>
      </c>
      <c r="E66">
        <v>1</v>
      </c>
      <c r="F66">
        <v>1</v>
      </c>
      <c r="G66">
        <v>1</v>
      </c>
      <c r="H66">
        <v>1</v>
      </c>
      <c r="I66" t="s">
        <v>393</v>
      </c>
      <c r="J66" t="s">
        <v>3</v>
      </c>
      <c r="K66" t="s">
        <v>394</v>
      </c>
      <c r="L66">
        <v>1191</v>
      </c>
      <c r="N66">
        <v>1013</v>
      </c>
      <c r="O66" t="s">
        <v>391</v>
      </c>
      <c r="P66" t="s">
        <v>391</v>
      </c>
      <c r="Q66">
        <v>1</v>
      </c>
      <c r="X66">
        <v>0.02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2</v>
      </c>
      <c r="AF66" t="s">
        <v>69</v>
      </c>
      <c r="AG66">
        <v>0.03</v>
      </c>
      <c r="AH66">
        <v>2</v>
      </c>
      <c r="AI66">
        <v>63959449</v>
      </c>
      <c r="AJ66">
        <v>59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4">
      <c r="A67">
        <f>ROW(Source!A89)</f>
        <v>89</v>
      </c>
      <c r="B67">
        <v>63959450</v>
      </c>
      <c r="C67">
        <v>63959447</v>
      </c>
      <c r="D67">
        <v>36882452</v>
      </c>
      <c r="E67">
        <v>1</v>
      </c>
      <c r="F67">
        <v>1</v>
      </c>
      <c r="G67">
        <v>1</v>
      </c>
      <c r="H67">
        <v>2</v>
      </c>
      <c r="I67" t="s">
        <v>395</v>
      </c>
      <c r="J67" t="s">
        <v>396</v>
      </c>
      <c r="K67" t="s">
        <v>397</v>
      </c>
      <c r="L67">
        <v>1368</v>
      </c>
      <c r="N67">
        <v>1011</v>
      </c>
      <c r="O67" t="s">
        <v>398</v>
      </c>
      <c r="P67" t="s">
        <v>398</v>
      </c>
      <c r="Q67">
        <v>1</v>
      </c>
      <c r="X67">
        <v>0.01</v>
      </c>
      <c r="Y67">
        <v>0</v>
      </c>
      <c r="Z67">
        <v>31.26</v>
      </c>
      <c r="AA67">
        <v>13.5</v>
      </c>
      <c r="AB67">
        <v>0</v>
      </c>
      <c r="AC67">
        <v>0</v>
      </c>
      <c r="AD67">
        <v>1</v>
      </c>
      <c r="AE67">
        <v>0</v>
      </c>
      <c r="AF67" t="s">
        <v>69</v>
      </c>
      <c r="AG67">
        <v>1.4999999999999999E-2</v>
      </c>
      <c r="AH67">
        <v>2</v>
      </c>
      <c r="AI67">
        <v>63959450</v>
      </c>
      <c r="AJ67">
        <v>60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4">
      <c r="A68">
        <f>ROW(Source!A89)</f>
        <v>89</v>
      </c>
      <c r="B68">
        <v>63959451</v>
      </c>
      <c r="C68">
        <v>63959447</v>
      </c>
      <c r="D68">
        <v>36883554</v>
      </c>
      <c r="E68">
        <v>1</v>
      </c>
      <c r="F68">
        <v>1</v>
      </c>
      <c r="G68">
        <v>1</v>
      </c>
      <c r="H68">
        <v>2</v>
      </c>
      <c r="I68" t="s">
        <v>405</v>
      </c>
      <c r="J68" t="s">
        <v>406</v>
      </c>
      <c r="K68" t="s">
        <v>407</v>
      </c>
      <c r="L68">
        <v>1368</v>
      </c>
      <c r="N68">
        <v>1011</v>
      </c>
      <c r="O68" t="s">
        <v>398</v>
      </c>
      <c r="P68" t="s">
        <v>398</v>
      </c>
      <c r="Q68">
        <v>1</v>
      </c>
      <c r="X68">
        <v>0.01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69</v>
      </c>
      <c r="AG68">
        <v>1.4999999999999999E-2</v>
      </c>
      <c r="AH68">
        <v>2</v>
      </c>
      <c r="AI68">
        <v>63959451</v>
      </c>
      <c r="AJ68">
        <v>61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4">
      <c r="A69">
        <f>ROW(Source!A89)</f>
        <v>89</v>
      </c>
      <c r="B69">
        <v>63959452</v>
      </c>
      <c r="C69">
        <v>63959447</v>
      </c>
      <c r="D69">
        <v>36797604</v>
      </c>
      <c r="E69">
        <v>17</v>
      </c>
      <c r="F69">
        <v>1</v>
      </c>
      <c r="G69">
        <v>1</v>
      </c>
      <c r="H69">
        <v>3</v>
      </c>
      <c r="I69" t="s">
        <v>555</v>
      </c>
      <c r="J69" t="s">
        <v>3</v>
      </c>
      <c r="K69" t="s">
        <v>556</v>
      </c>
      <c r="L69">
        <v>1328</v>
      </c>
      <c r="N69">
        <v>1005</v>
      </c>
      <c r="O69" t="s">
        <v>26</v>
      </c>
      <c r="P69" t="s">
        <v>26</v>
      </c>
      <c r="Q69">
        <v>100</v>
      </c>
      <c r="X69">
        <v>1.1499999999999999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 t="s">
        <v>3</v>
      </c>
      <c r="AG69">
        <v>1.1499999999999999</v>
      </c>
      <c r="AH69">
        <v>3</v>
      </c>
      <c r="AI69">
        <v>-1</v>
      </c>
      <c r="AJ69" t="s">
        <v>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4">
      <c r="A70">
        <f>ROW(Source!A89)</f>
        <v>89</v>
      </c>
      <c r="B70">
        <v>63959453</v>
      </c>
      <c r="C70">
        <v>63959447</v>
      </c>
      <c r="D70">
        <v>36801783</v>
      </c>
      <c r="E70">
        <v>1</v>
      </c>
      <c r="F70">
        <v>1</v>
      </c>
      <c r="G70">
        <v>1</v>
      </c>
      <c r="H70">
        <v>3</v>
      </c>
      <c r="I70" t="s">
        <v>445</v>
      </c>
      <c r="J70" t="s">
        <v>446</v>
      </c>
      <c r="K70" t="s">
        <v>447</v>
      </c>
      <c r="L70">
        <v>1348</v>
      </c>
      <c r="N70">
        <v>1009</v>
      </c>
      <c r="O70" t="s">
        <v>42</v>
      </c>
      <c r="P70" t="s">
        <v>42</v>
      </c>
      <c r="Q70">
        <v>1000</v>
      </c>
      <c r="X70">
        <v>7.1000000000000004E-3</v>
      </c>
      <c r="Y70">
        <v>5650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7.1000000000000004E-3</v>
      </c>
      <c r="AH70">
        <v>2</v>
      </c>
      <c r="AI70">
        <v>63959453</v>
      </c>
      <c r="AJ70">
        <v>63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4">
      <c r="A71">
        <f>ROW(Source!A89)</f>
        <v>89</v>
      </c>
      <c r="B71">
        <v>63959454</v>
      </c>
      <c r="C71">
        <v>63959447</v>
      </c>
      <c r="D71">
        <v>36801792</v>
      </c>
      <c r="E71">
        <v>1</v>
      </c>
      <c r="F71">
        <v>1</v>
      </c>
      <c r="G71">
        <v>1</v>
      </c>
      <c r="H71">
        <v>3</v>
      </c>
      <c r="I71" t="s">
        <v>430</v>
      </c>
      <c r="J71" t="s">
        <v>431</v>
      </c>
      <c r="K71" t="s">
        <v>432</v>
      </c>
      <c r="L71">
        <v>1339</v>
      </c>
      <c r="N71">
        <v>1007</v>
      </c>
      <c r="O71" t="s">
        <v>433</v>
      </c>
      <c r="P71" t="s">
        <v>433</v>
      </c>
      <c r="Q71">
        <v>1</v>
      </c>
      <c r="X71">
        <v>0.01</v>
      </c>
      <c r="Y71">
        <v>2.44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2</v>
      </c>
      <c r="AI71">
        <v>63959454</v>
      </c>
      <c r="AJ71">
        <v>64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4">
      <c r="A72">
        <f>ROW(Source!A89)</f>
        <v>89</v>
      </c>
      <c r="B72">
        <v>63959455</v>
      </c>
      <c r="C72">
        <v>63959447</v>
      </c>
      <c r="D72">
        <v>36805524</v>
      </c>
      <c r="E72">
        <v>1</v>
      </c>
      <c r="F72">
        <v>1</v>
      </c>
      <c r="G72">
        <v>1</v>
      </c>
      <c r="H72">
        <v>3</v>
      </c>
      <c r="I72" t="s">
        <v>408</v>
      </c>
      <c r="J72" t="s">
        <v>409</v>
      </c>
      <c r="K72" t="s">
        <v>410</v>
      </c>
      <c r="L72">
        <v>1346</v>
      </c>
      <c r="N72">
        <v>1009</v>
      </c>
      <c r="O72" t="s">
        <v>175</v>
      </c>
      <c r="P72" t="s">
        <v>175</v>
      </c>
      <c r="Q72">
        <v>1</v>
      </c>
      <c r="X72">
        <v>0.01</v>
      </c>
      <c r="Y72">
        <v>1.82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0.01</v>
      </c>
      <c r="AH72">
        <v>2</v>
      </c>
      <c r="AI72">
        <v>63959455</v>
      </c>
      <c r="AJ72">
        <v>65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4">
      <c r="A73">
        <f>ROW(Source!A89)</f>
        <v>89</v>
      </c>
      <c r="B73">
        <v>63959456</v>
      </c>
      <c r="C73">
        <v>63959447</v>
      </c>
      <c r="D73">
        <v>36806413</v>
      </c>
      <c r="E73">
        <v>1</v>
      </c>
      <c r="F73">
        <v>1</v>
      </c>
      <c r="G73">
        <v>1</v>
      </c>
      <c r="H73">
        <v>3</v>
      </c>
      <c r="I73" t="s">
        <v>448</v>
      </c>
      <c r="J73" t="s">
        <v>449</v>
      </c>
      <c r="K73" t="s">
        <v>450</v>
      </c>
      <c r="L73">
        <v>1339</v>
      </c>
      <c r="N73">
        <v>1007</v>
      </c>
      <c r="O73" t="s">
        <v>433</v>
      </c>
      <c r="P73" t="s">
        <v>433</v>
      </c>
      <c r="Q73">
        <v>1</v>
      </c>
      <c r="X73">
        <v>4.0000000000000002E-4</v>
      </c>
      <c r="Y73">
        <v>74.58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4.0000000000000002E-4</v>
      </c>
      <c r="AH73">
        <v>2</v>
      </c>
      <c r="AI73">
        <v>63959456</v>
      </c>
      <c r="AJ73">
        <v>66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4">
      <c r="A74">
        <f>ROW(Source!A89)</f>
        <v>89</v>
      </c>
      <c r="B74">
        <v>63959457</v>
      </c>
      <c r="C74">
        <v>63959447</v>
      </c>
      <c r="D74">
        <v>36836966</v>
      </c>
      <c r="E74">
        <v>1</v>
      </c>
      <c r="F74">
        <v>1</v>
      </c>
      <c r="G74">
        <v>1</v>
      </c>
      <c r="H74">
        <v>3</v>
      </c>
      <c r="I74" t="s">
        <v>451</v>
      </c>
      <c r="J74" t="s">
        <v>452</v>
      </c>
      <c r="K74" t="s">
        <v>453</v>
      </c>
      <c r="L74">
        <v>1348</v>
      </c>
      <c r="N74">
        <v>1009</v>
      </c>
      <c r="O74" t="s">
        <v>42</v>
      </c>
      <c r="P74" t="s">
        <v>42</v>
      </c>
      <c r="Q74">
        <v>1000</v>
      </c>
      <c r="X74">
        <v>2.8999999999999998E-3</v>
      </c>
      <c r="Y74">
        <v>25990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2.8999999999999998E-3</v>
      </c>
      <c r="AH74">
        <v>2</v>
      </c>
      <c r="AI74">
        <v>63959457</v>
      </c>
      <c r="AJ74">
        <v>67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4">
      <c r="A75">
        <f>ROW(Source!A89)</f>
        <v>89</v>
      </c>
      <c r="B75">
        <v>63959458</v>
      </c>
      <c r="C75">
        <v>63959447</v>
      </c>
      <c r="D75">
        <v>36839212</v>
      </c>
      <c r="E75">
        <v>1</v>
      </c>
      <c r="F75">
        <v>1</v>
      </c>
      <c r="G75">
        <v>1</v>
      </c>
      <c r="H75">
        <v>3</v>
      </c>
      <c r="I75" t="s">
        <v>454</v>
      </c>
      <c r="J75" t="s">
        <v>455</v>
      </c>
      <c r="K75" t="s">
        <v>456</v>
      </c>
      <c r="L75">
        <v>1348</v>
      </c>
      <c r="N75">
        <v>1009</v>
      </c>
      <c r="O75" t="s">
        <v>42</v>
      </c>
      <c r="P75" t="s">
        <v>42</v>
      </c>
      <c r="Q75">
        <v>1000</v>
      </c>
      <c r="X75">
        <v>9.7000000000000003E-3</v>
      </c>
      <c r="Y75">
        <v>4294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9.7000000000000003E-3</v>
      </c>
      <c r="AH75">
        <v>2</v>
      </c>
      <c r="AI75">
        <v>63959458</v>
      </c>
      <c r="AJ75">
        <v>68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4">
      <c r="A76">
        <f>ROW(Source!A91)</f>
        <v>91</v>
      </c>
      <c r="B76">
        <v>63959544</v>
      </c>
      <c r="C76">
        <v>63959543</v>
      </c>
      <c r="D76">
        <v>37072767</v>
      </c>
      <c r="E76">
        <v>1</v>
      </c>
      <c r="F76">
        <v>1</v>
      </c>
      <c r="G76">
        <v>1</v>
      </c>
      <c r="H76">
        <v>1</v>
      </c>
      <c r="I76" t="s">
        <v>414</v>
      </c>
      <c r="J76" t="s">
        <v>3</v>
      </c>
      <c r="K76" t="s">
        <v>415</v>
      </c>
      <c r="L76">
        <v>1191</v>
      </c>
      <c r="N76">
        <v>1013</v>
      </c>
      <c r="O76" t="s">
        <v>391</v>
      </c>
      <c r="P76" t="s">
        <v>391</v>
      </c>
      <c r="Q76">
        <v>1</v>
      </c>
      <c r="X76">
        <v>89.53</v>
      </c>
      <c r="Y76">
        <v>0</v>
      </c>
      <c r="Z76">
        <v>0</v>
      </c>
      <c r="AA76">
        <v>0</v>
      </c>
      <c r="AB76">
        <v>9.18</v>
      </c>
      <c r="AC76">
        <v>0</v>
      </c>
      <c r="AD76">
        <v>1</v>
      </c>
      <c r="AE76">
        <v>1</v>
      </c>
      <c r="AF76" t="s">
        <v>70</v>
      </c>
      <c r="AG76">
        <v>123.5514</v>
      </c>
      <c r="AH76">
        <v>2</v>
      </c>
      <c r="AI76">
        <v>63959544</v>
      </c>
      <c r="AJ76">
        <v>69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4">
      <c r="A77">
        <f>ROW(Source!A91)</f>
        <v>91</v>
      </c>
      <c r="B77">
        <v>63959545</v>
      </c>
      <c r="C77">
        <v>63959543</v>
      </c>
      <c r="D77">
        <v>37064876</v>
      </c>
      <c r="E77">
        <v>1</v>
      </c>
      <c r="F77">
        <v>1</v>
      </c>
      <c r="G77">
        <v>1</v>
      </c>
      <c r="H77">
        <v>1</v>
      </c>
      <c r="I77" t="s">
        <v>393</v>
      </c>
      <c r="J77" t="s">
        <v>3</v>
      </c>
      <c r="K77" t="s">
        <v>394</v>
      </c>
      <c r="L77">
        <v>1191</v>
      </c>
      <c r="N77">
        <v>1013</v>
      </c>
      <c r="O77" t="s">
        <v>391</v>
      </c>
      <c r="P77" t="s">
        <v>391</v>
      </c>
      <c r="Q77">
        <v>1</v>
      </c>
      <c r="X77">
        <v>11.68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69</v>
      </c>
      <c r="AG77">
        <v>17.52</v>
      </c>
      <c r="AH77">
        <v>2</v>
      </c>
      <c r="AI77">
        <v>63959545</v>
      </c>
      <c r="AJ77">
        <v>70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4">
      <c r="A78">
        <f>ROW(Source!A91)</f>
        <v>91</v>
      </c>
      <c r="B78">
        <v>63959546</v>
      </c>
      <c r="C78">
        <v>63959543</v>
      </c>
      <c r="D78">
        <v>36882057</v>
      </c>
      <c r="E78">
        <v>1</v>
      </c>
      <c r="F78">
        <v>1</v>
      </c>
      <c r="G78">
        <v>1</v>
      </c>
      <c r="H78">
        <v>2</v>
      </c>
      <c r="I78" t="s">
        <v>457</v>
      </c>
      <c r="J78" t="s">
        <v>458</v>
      </c>
      <c r="K78" t="s">
        <v>459</v>
      </c>
      <c r="L78">
        <v>1368</v>
      </c>
      <c r="N78">
        <v>1011</v>
      </c>
      <c r="O78" t="s">
        <v>398</v>
      </c>
      <c r="P78" t="s">
        <v>398</v>
      </c>
      <c r="Q78">
        <v>1</v>
      </c>
      <c r="X78">
        <v>9.69</v>
      </c>
      <c r="Y78">
        <v>0</v>
      </c>
      <c r="Z78">
        <v>86.4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69</v>
      </c>
      <c r="AG78">
        <v>14.535</v>
      </c>
      <c r="AH78">
        <v>2</v>
      </c>
      <c r="AI78">
        <v>63959546</v>
      </c>
      <c r="AJ78">
        <v>71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4">
      <c r="A79">
        <f>ROW(Source!A91)</f>
        <v>91</v>
      </c>
      <c r="B79">
        <v>63959547</v>
      </c>
      <c r="C79">
        <v>63959543</v>
      </c>
      <c r="D79">
        <v>36883554</v>
      </c>
      <c r="E79">
        <v>1</v>
      </c>
      <c r="F79">
        <v>1</v>
      </c>
      <c r="G79">
        <v>1</v>
      </c>
      <c r="H79">
        <v>2</v>
      </c>
      <c r="I79" t="s">
        <v>405</v>
      </c>
      <c r="J79" t="s">
        <v>406</v>
      </c>
      <c r="K79" t="s">
        <v>407</v>
      </c>
      <c r="L79">
        <v>1368</v>
      </c>
      <c r="N79">
        <v>1011</v>
      </c>
      <c r="O79" t="s">
        <v>398</v>
      </c>
      <c r="P79" t="s">
        <v>398</v>
      </c>
      <c r="Q79">
        <v>1</v>
      </c>
      <c r="X79">
        <v>1.99</v>
      </c>
      <c r="Y79">
        <v>0</v>
      </c>
      <c r="Z79">
        <v>65.709999999999994</v>
      </c>
      <c r="AA79">
        <v>11.6</v>
      </c>
      <c r="AB79">
        <v>0</v>
      </c>
      <c r="AC79">
        <v>0</v>
      </c>
      <c r="AD79">
        <v>1</v>
      </c>
      <c r="AE79">
        <v>0</v>
      </c>
      <c r="AF79" t="s">
        <v>69</v>
      </c>
      <c r="AG79">
        <v>2.9849999999999999</v>
      </c>
      <c r="AH79">
        <v>2</v>
      </c>
      <c r="AI79">
        <v>63959547</v>
      </c>
      <c r="AJ79">
        <v>72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4">
      <c r="A80">
        <f>ROW(Source!A91)</f>
        <v>91</v>
      </c>
      <c r="B80">
        <v>63959548</v>
      </c>
      <c r="C80">
        <v>63959543</v>
      </c>
      <c r="D80">
        <v>36796888</v>
      </c>
      <c r="E80">
        <v>17</v>
      </c>
      <c r="F80">
        <v>1</v>
      </c>
      <c r="G80">
        <v>1</v>
      </c>
      <c r="H80">
        <v>3</v>
      </c>
      <c r="I80" t="s">
        <v>557</v>
      </c>
      <c r="J80" t="s">
        <v>3</v>
      </c>
      <c r="K80" t="s">
        <v>558</v>
      </c>
      <c r="L80">
        <v>1035</v>
      </c>
      <c r="N80">
        <v>1013</v>
      </c>
      <c r="O80" t="s">
        <v>214</v>
      </c>
      <c r="P80" t="s">
        <v>214</v>
      </c>
      <c r="Q80">
        <v>1</v>
      </c>
      <c r="X80">
        <v>0</v>
      </c>
      <c r="Y80">
        <v>0</v>
      </c>
      <c r="Z80">
        <v>0</v>
      </c>
      <c r="AA80">
        <v>0</v>
      </c>
      <c r="AB80">
        <v>0</v>
      </c>
      <c r="AC80">
        <v>1</v>
      </c>
      <c r="AD80">
        <v>0</v>
      </c>
      <c r="AE80">
        <v>0</v>
      </c>
      <c r="AF80" t="s">
        <v>3</v>
      </c>
      <c r="AG80">
        <v>0</v>
      </c>
      <c r="AH80">
        <v>3</v>
      </c>
      <c r="AI80">
        <v>-1</v>
      </c>
      <c r="AJ80" t="s">
        <v>3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4">
      <c r="A81">
        <f>ROW(Source!A91)</f>
        <v>91</v>
      </c>
      <c r="B81">
        <v>63959549</v>
      </c>
      <c r="C81">
        <v>63959543</v>
      </c>
      <c r="D81">
        <v>36804545</v>
      </c>
      <c r="E81">
        <v>1</v>
      </c>
      <c r="F81">
        <v>1</v>
      </c>
      <c r="G81">
        <v>1</v>
      </c>
      <c r="H81">
        <v>3</v>
      </c>
      <c r="I81" t="s">
        <v>460</v>
      </c>
      <c r="J81" t="s">
        <v>461</v>
      </c>
      <c r="K81" t="s">
        <v>462</v>
      </c>
      <c r="L81">
        <v>1348</v>
      </c>
      <c r="N81">
        <v>1009</v>
      </c>
      <c r="O81" t="s">
        <v>42</v>
      </c>
      <c r="P81" t="s">
        <v>42</v>
      </c>
      <c r="Q81">
        <v>1000</v>
      </c>
      <c r="X81">
        <v>4.13E-3</v>
      </c>
      <c r="Y81">
        <v>11978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4.13E-3</v>
      </c>
      <c r="AH81">
        <v>2</v>
      </c>
      <c r="AI81">
        <v>63959549</v>
      </c>
      <c r="AJ81">
        <v>74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4">
      <c r="A82">
        <f>ROW(Source!A91)</f>
        <v>91</v>
      </c>
      <c r="B82">
        <v>63959550</v>
      </c>
      <c r="C82">
        <v>63959543</v>
      </c>
      <c r="D82">
        <v>36807324</v>
      </c>
      <c r="E82">
        <v>1</v>
      </c>
      <c r="F82">
        <v>1</v>
      </c>
      <c r="G82">
        <v>1</v>
      </c>
      <c r="H82">
        <v>3</v>
      </c>
      <c r="I82" t="s">
        <v>463</v>
      </c>
      <c r="J82" t="s">
        <v>464</v>
      </c>
      <c r="K82" t="s">
        <v>465</v>
      </c>
      <c r="L82">
        <v>1339</v>
      </c>
      <c r="N82">
        <v>1007</v>
      </c>
      <c r="O82" t="s">
        <v>433</v>
      </c>
      <c r="P82" t="s">
        <v>433</v>
      </c>
      <c r="Q82">
        <v>1</v>
      </c>
      <c r="X82">
        <v>0.105</v>
      </c>
      <c r="Y82">
        <v>458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0.105</v>
      </c>
      <c r="AH82">
        <v>2</v>
      </c>
      <c r="AI82">
        <v>63959550</v>
      </c>
      <c r="AJ82">
        <v>75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4">
      <c r="A83">
        <f>ROW(Source!A91)</f>
        <v>91</v>
      </c>
      <c r="B83">
        <v>63959551</v>
      </c>
      <c r="C83">
        <v>63959543</v>
      </c>
      <c r="D83">
        <v>36796962</v>
      </c>
      <c r="E83">
        <v>17</v>
      </c>
      <c r="F83">
        <v>1</v>
      </c>
      <c r="G83">
        <v>1</v>
      </c>
      <c r="H83">
        <v>3</v>
      </c>
      <c r="I83" t="s">
        <v>559</v>
      </c>
      <c r="J83" t="s">
        <v>3</v>
      </c>
      <c r="K83" t="s">
        <v>560</v>
      </c>
      <c r="L83">
        <v>1346</v>
      </c>
      <c r="N83">
        <v>1009</v>
      </c>
      <c r="O83" t="s">
        <v>175</v>
      </c>
      <c r="P83" t="s">
        <v>175</v>
      </c>
      <c r="Q83">
        <v>1</v>
      </c>
      <c r="X83">
        <v>37.5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 t="s">
        <v>3</v>
      </c>
      <c r="AG83">
        <v>37.5</v>
      </c>
      <c r="AH83">
        <v>3</v>
      </c>
      <c r="AI83">
        <v>-1</v>
      </c>
      <c r="AJ83" t="s">
        <v>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4">
      <c r="A84">
        <f>ROW(Source!A91)</f>
        <v>91</v>
      </c>
      <c r="B84">
        <v>63959552</v>
      </c>
      <c r="C84">
        <v>63959543</v>
      </c>
      <c r="D84">
        <v>36830501</v>
      </c>
      <c r="E84">
        <v>1</v>
      </c>
      <c r="F84">
        <v>1</v>
      </c>
      <c r="G84">
        <v>1</v>
      </c>
      <c r="H84">
        <v>3</v>
      </c>
      <c r="I84" t="s">
        <v>466</v>
      </c>
      <c r="J84" t="s">
        <v>467</v>
      </c>
      <c r="K84" t="s">
        <v>468</v>
      </c>
      <c r="L84">
        <v>1339</v>
      </c>
      <c r="N84">
        <v>1007</v>
      </c>
      <c r="O84" t="s">
        <v>433</v>
      </c>
      <c r="P84" t="s">
        <v>433</v>
      </c>
      <c r="Q84">
        <v>1</v>
      </c>
      <c r="X84">
        <v>0.08</v>
      </c>
      <c r="Y84">
        <v>1100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0.08</v>
      </c>
      <c r="AH84">
        <v>2</v>
      </c>
      <c r="AI84">
        <v>63959552</v>
      </c>
      <c r="AJ84">
        <v>77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4">
      <c r="A85">
        <f>ROW(Source!A91)</f>
        <v>91</v>
      </c>
      <c r="B85">
        <v>63959553</v>
      </c>
      <c r="C85">
        <v>63959543</v>
      </c>
      <c r="D85">
        <v>36796984</v>
      </c>
      <c r="E85">
        <v>17</v>
      </c>
      <c r="F85">
        <v>1</v>
      </c>
      <c r="G85">
        <v>1</v>
      </c>
      <c r="H85">
        <v>3</v>
      </c>
      <c r="I85" t="s">
        <v>561</v>
      </c>
      <c r="J85" t="s">
        <v>3</v>
      </c>
      <c r="K85" t="s">
        <v>562</v>
      </c>
      <c r="L85">
        <v>1327</v>
      </c>
      <c r="N85">
        <v>1005</v>
      </c>
      <c r="O85" t="s">
        <v>67</v>
      </c>
      <c r="P85" t="s">
        <v>67</v>
      </c>
      <c r="Q85">
        <v>1</v>
      </c>
      <c r="X85">
        <v>100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 t="s">
        <v>3</v>
      </c>
      <c r="AG85">
        <v>100</v>
      </c>
      <c r="AH85">
        <v>3</v>
      </c>
      <c r="AI85">
        <v>-1</v>
      </c>
      <c r="AJ85" t="s">
        <v>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4">
      <c r="A86">
        <f>ROW(Source!A91)</f>
        <v>91</v>
      </c>
      <c r="B86">
        <v>63959554</v>
      </c>
      <c r="C86">
        <v>63959543</v>
      </c>
      <c r="D86">
        <v>36838798</v>
      </c>
      <c r="E86">
        <v>1</v>
      </c>
      <c r="F86">
        <v>1</v>
      </c>
      <c r="G86">
        <v>1</v>
      </c>
      <c r="H86">
        <v>3</v>
      </c>
      <c r="I86" t="s">
        <v>469</v>
      </c>
      <c r="J86" t="s">
        <v>470</v>
      </c>
      <c r="K86" t="s">
        <v>471</v>
      </c>
      <c r="L86">
        <v>1296</v>
      </c>
      <c r="N86">
        <v>1002</v>
      </c>
      <c r="O86" t="s">
        <v>472</v>
      </c>
      <c r="P86" t="s">
        <v>472</v>
      </c>
      <c r="Q86">
        <v>1</v>
      </c>
      <c r="X86">
        <v>32.4</v>
      </c>
      <c r="Y86">
        <v>46.86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32.4</v>
      </c>
      <c r="AH86">
        <v>2</v>
      </c>
      <c r="AI86">
        <v>63959554</v>
      </c>
      <c r="AJ86">
        <v>79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4">
      <c r="A87">
        <f>ROW(Source!A95)</f>
        <v>95</v>
      </c>
      <c r="B87">
        <v>63959559</v>
      </c>
      <c r="C87">
        <v>63959558</v>
      </c>
      <c r="D87">
        <v>37064878</v>
      </c>
      <c r="E87">
        <v>1</v>
      </c>
      <c r="F87">
        <v>1</v>
      </c>
      <c r="G87">
        <v>1</v>
      </c>
      <c r="H87">
        <v>1</v>
      </c>
      <c r="I87" t="s">
        <v>473</v>
      </c>
      <c r="J87" t="s">
        <v>3</v>
      </c>
      <c r="K87" t="s">
        <v>474</v>
      </c>
      <c r="L87">
        <v>1191</v>
      </c>
      <c r="N87">
        <v>1013</v>
      </c>
      <c r="O87" t="s">
        <v>391</v>
      </c>
      <c r="P87" t="s">
        <v>391</v>
      </c>
      <c r="Q87">
        <v>1</v>
      </c>
      <c r="X87">
        <v>81.09</v>
      </c>
      <c r="Y87">
        <v>0</v>
      </c>
      <c r="Z87">
        <v>0</v>
      </c>
      <c r="AA87">
        <v>0</v>
      </c>
      <c r="AB87">
        <v>9.4</v>
      </c>
      <c r="AC87">
        <v>0</v>
      </c>
      <c r="AD87">
        <v>1</v>
      </c>
      <c r="AE87">
        <v>1</v>
      </c>
      <c r="AF87" t="s">
        <v>70</v>
      </c>
      <c r="AG87">
        <v>111.9042</v>
      </c>
      <c r="AH87">
        <v>2</v>
      </c>
      <c r="AI87">
        <v>63959559</v>
      </c>
      <c r="AJ87">
        <v>80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4">
      <c r="A88">
        <f>ROW(Source!A95)</f>
        <v>95</v>
      </c>
      <c r="B88">
        <v>63959560</v>
      </c>
      <c r="C88">
        <v>63959558</v>
      </c>
      <c r="D88">
        <v>37064876</v>
      </c>
      <c r="E88">
        <v>1</v>
      </c>
      <c r="F88">
        <v>1</v>
      </c>
      <c r="G88">
        <v>1</v>
      </c>
      <c r="H88">
        <v>1</v>
      </c>
      <c r="I88" t="s">
        <v>393</v>
      </c>
      <c r="J88" t="s">
        <v>3</v>
      </c>
      <c r="K88" t="s">
        <v>394</v>
      </c>
      <c r="L88">
        <v>1191</v>
      </c>
      <c r="N88">
        <v>1013</v>
      </c>
      <c r="O88" t="s">
        <v>391</v>
      </c>
      <c r="P88" t="s">
        <v>391</v>
      </c>
      <c r="Q88">
        <v>1</v>
      </c>
      <c r="X88">
        <v>9.15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69</v>
      </c>
      <c r="AG88">
        <v>13.725</v>
      </c>
      <c r="AH88">
        <v>2</v>
      </c>
      <c r="AI88">
        <v>63959560</v>
      </c>
      <c r="AJ88">
        <v>81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4">
      <c r="A89">
        <f>ROW(Source!A95)</f>
        <v>95</v>
      </c>
      <c r="B89">
        <v>63959561</v>
      </c>
      <c r="C89">
        <v>63959558</v>
      </c>
      <c r="D89">
        <v>36882057</v>
      </c>
      <c r="E89">
        <v>1</v>
      </c>
      <c r="F89">
        <v>1</v>
      </c>
      <c r="G89">
        <v>1</v>
      </c>
      <c r="H89">
        <v>2</v>
      </c>
      <c r="I89" t="s">
        <v>457</v>
      </c>
      <c r="J89" t="s">
        <v>458</v>
      </c>
      <c r="K89" t="s">
        <v>459</v>
      </c>
      <c r="L89">
        <v>1368</v>
      </c>
      <c r="N89">
        <v>1011</v>
      </c>
      <c r="O89" t="s">
        <v>398</v>
      </c>
      <c r="P89" t="s">
        <v>398</v>
      </c>
      <c r="Q89">
        <v>1</v>
      </c>
      <c r="X89">
        <v>7.08</v>
      </c>
      <c r="Y89">
        <v>0</v>
      </c>
      <c r="Z89">
        <v>86.4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69</v>
      </c>
      <c r="AG89">
        <v>10.62</v>
      </c>
      <c r="AH89">
        <v>2</v>
      </c>
      <c r="AI89">
        <v>63959561</v>
      </c>
      <c r="AJ89">
        <v>82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4">
      <c r="A90">
        <f>ROW(Source!A95)</f>
        <v>95</v>
      </c>
      <c r="B90">
        <v>63959562</v>
      </c>
      <c r="C90">
        <v>63959558</v>
      </c>
      <c r="D90">
        <v>36883554</v>
      </c>
      <c r="E90">
        <v>1</v>
      </c>
      <c r="F90">
        <v>1</v>
      </c>
      <c r="G90">
        <v>1</v>
      </c>
      <c r="H90">
        <v>2</v>
      </c>
      <c r="I90" t="s">
        <v>405</v>
      </c>
      <c r="J90" t="s">
        <v>406</v>
      </c>
      <c r="K90" t="s">
        <v>407</v>
      </c>
      <c r="L90">
        <v>1368</v>
      </c>
      <c r="N90">
        <v>1011</v>
      </c>
      <c r="O90" t="s">
        <v>398</v>
      </c>
      <c r="P90" t="s">
        <v>398</v>
      </c>
      <c r="Q90">
        <v>1</v>
      </c>
      <c r="X90">
        <v>2.0699999999999998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69</v>
      </c>
      <c r="AG90">
        <v>3.105</v>
      </c>
      <c r="AH90">
        <v>2</v>
      </c>
      <c r="AI90">
        <v>63959562</v>
      </c>
      <c r="AJ90">
        <v>83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4">
      <c r="A91">
        <f>ROW(Source!A95)</f>
        <v>95</v>
      </c>
      <c r="B91">
        <v>63959563</v>
      </c>
      <c r="C91">
        <v>63959558</v>
      </c>
      <c r="D91">
        <v>36796888</v>
      </c>
      <c r="E91">
        <v>17</v>
      </c>
      <c r="F91">
        <v>1</v>
      </c>
      <c r="G91">
        <v>1</v>
      </c>
      <c r="H91">
        <v>3</v>
      </c>
      <c r="I91" t="s">
        <v>557</v>
      </c>
      <c r="J91" t="s">
        <v>3</v>
      </c>
      <c r="K91" t="s">
        <v>558</v>
      </c>
      <c r="L91">
        <v>1035</v>
      </c>
      <c r="N91">
        <v>1013</v>
      </c>
      <c r="O91" t="s">
        <v>214</v>
      </c>
      <c r="P91" t="s">
        <v>214</v>
      </c>
      <c r="Q91">
        <v>1</v>
      </c>
      <c r="X91">
        <v>0</v>
      </c>
      <c r="Y91">
        <v>0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F91" t="s">
        <v>3</v>
      </c>
      <c r="AG91">
        <v>0</v>
      </c>
      <c r="AH91">
        <v>3</v>
      </c>
      <c r="AI91">
        <v>-1</v>
      </c>
      <c r="AJ91" t="s">
        <v>3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4">
      <c r="A92">
        <f>ROW(Source!A95)</f>
        <v>95</v>
      </c>
      <c r="B92">
        <v>63959564</v>
      </c>
      <c r="C92">
        <v>63959558</v>
      </c>
      <c r="D92">
        <v>36804545</v>
      </c>
      <c r="E92">
        <v>1</v>
      </c>
      <c r="F92">
        <v>1</v>
      </c>
      <c r="G92">
        <v>1</v>
      </c>
      <c r="H92">
        <v>3</v>
      </c>
      <c r="I92" t="s">
        <v>460</v>
      </c>
      <c r="J92" t="s">
        <v>461</v>
      </c>
      <c r="K92" t="s">
        <v>462</v>
      </c>
      <c r="L92">
        <v>1348</v>
      </c>
      <c r="N92">
        <v>1009</v>
      </c>
      <c r="O92" t="s">
        <v>42</v>
      </c>
      <c r="P92" t="s">
        <v>42</v>
      </c>
      <c r="Q92">
        <v>1000</v>
      </c>
      <c r="X92">
        <v>1.6800000000000001E-3</v>
      </c>
      <c r="Y92">
        <v>11978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1.6800000000000001E-3</v>
      </c>
      <c r="AH92">
        <v>2</v>
      </c>
      <c r="AI92">
        <v>63959564</v>
      </c>
      <c r="AJ92">
        <v>85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4">
      <c r="A93">
        <f>ROW(Source!A95)</f>
        <v>95</v>
      </c>
      <c r="B93">
        <v>63959565</v>
      </c>
      <c r="C93">
        <v>63959558</v>
      </c>
      <c r="D93">
        <v>36807324</v>
      </c>
      <c r="E93">
        <v>1</v>
      </c>
      <c r="F93">
        <v>1</v>
      </c>
      <c r="G93">
        <v>1</v>
      </c>
      <c r="H93">
        <v>3</v>
      </c>
      <c r="I93" t="s">
        <v>463</v>
      </c>
      <c r="J93" t="s">
        <v>464</v>
      </c>
      <c r="K93" t="s">
        <v>465</v>
      </c>
      <c r="L93">
        <v>1339</v>
      </c>
      <c r="N93">
        <v>1007</v>
      </c>
      <c r="O93" t="s">
        <v>433</v>
      </c>
      <c r="P93" t="s">
        <v>433</v>
      </c>
      <c r="Q93">
        <v>1</v>
      </c>
      <c r="X93">
        <v>7.5999999999999998E-2</v>
      </c>
      <c r="Y93">
        <v>458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7.5999999999999998E-2</v>
      </c>
      <c r="AH93">
        <v>2</v>
      </c>
      <c r="AI93">
        <v>63959565</v>
      </c>
      <c r="AJ93">
        <v>86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4">
      <c r="A94">
        <f>ROW(Source!A95)</f>
        <v>95</v>
      </c>
      <c r="B94">
        <v>63959566</v>
      </c>
      <c r="C94">
        <v>63959558</v>
      </c>
      <c r="D94">
        <v>36796962</v>
      </c>
      <c r="E94">
        <v>17</v>
      </c>
      <c r="F94">
        <v>1</v>
      </c>
      <c r="G94">
        <v>1</v>
      </c>
      <c r="H94">
        <v>3</v>
      </c>
      <c r="I94" t="s">
        <v>559</v>
      </c>
      <c r="J94" t="s">
        <v>3</v>
      </c>
      <c r="K94" t="s">
        <v>560</v>
      </c>
      <c r="L94">
        <v>1346</v>
      </c>
      <c r="N94">
        <v>1009</v>
      </c>
      <c r="O94" t="s">
        <v>175</v>
      </c>
      <c r="P94" t="s">
        <v>175</v>
      </c>
      <c r="Q94">
        <v>1</v>
      </c>
      <c r="X94">
        <v>22.41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 t="s">
        <v>3</v>
      </c>
      <c r="AG94">
        <v>22.41</v>
      </c>
      <c r="AH94">
        <v>3</v>
      </c>
      <c r="AI94">
        <v>-1</v>
      </c>
      <c r="AJ94" t="s">
        <v>3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4">
      <c r="A95">
        <f>ROW(Source!A95)</f>
        <v>95</v>
      </c>
      <c r="B95">
        <v>63959567</v>
      </c>
      <c r="C95">
        <v>63959558</v>
      </c>
      <c r="D95">
        <v>36830501</v>
      </c>
      <c r="E95">
        <v>1</v>
      </c>
      <c r="F95">
        <v>1</v>
      </c>
      <c r="G95">
        <v>1</v>
      </c>
      <c r="H95">
        <v>3</v>
      </c>
      <c r="I95" t="s">
        <v>466</v>
      </c>
      <c r="J95" t="s">
        <v>467</v>
      </c>
      <c r="K95" t="s">
        <v>468</v>
      </c>
      <c r="L95">
        <v>1339</v>
      </c>
      <c r="N95">
        <v>1007</v>
      </c>
      <c r="O95" t="s">
        <v>433</v>
      </c>
      <c r="P95" t="s">
        <v>433</v>
      </c>
      <c r="Q95">
        <v>1</v>
      </c>
      <c r="X95">
        <v>7.0000000000000007E-2</v>
      </c>
      <c r="Y95">
        <v>1100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7.0000000000000007E-2</v>
      </c>
      <c r="AH95">
        <v>2</v>
      </c>
      <c r="AI95">
        <v>63959567</v>
      </c>
      <c r="AJ95">
        <v>88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4">
      <c r="A96">
        <f>ROW(Source!A95)</f>
        <v>95</v>
      </c>
      <c r="B96">
        <v>63959568</v>
      </c>
      <c r="C96">
        <v>63959558</v>
      </c>
      <c r="D96">
        <v>36796984</v>
      </c>
      <c r="E96">
        <v>17</v>
      </c>
      <c r="F96">
        <v>1</v>
      </c>
      <c r="G96">
        <v>1</v>
      </c>
      <c r="H96">
        <v>3</v>
      </c>
      <c r="I96" t="s">
        <v>561</v>
      </c>
      <c r="J96" t="s">
        <v>3</v>
      </c>
      <c r="K96" t="s">
        <v>562</v>
      </c>
      <c r="L96">
        <v>1327</v>
      </c>
      <c r="N96">
        <v>1005</v>
      </c>
      <c r="O96" t="s">
        <v>67</v>
      </c>
      <c r="P96" t="s">
        <v>67</v>
      </c>
      <c r="Q96">
        <v>1</v>
      </c>
      <c r="X96">
        <v>100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 t="s">
        <v>3</v>
      </c>
      <c r="AG96">
        <v>100</v>
      </c>
      <c r="AH96">
        <v>3</v>
      </c>
      <c r="AI96">
        <v>-1</v>
      </c>
      <c r="AJ96" t="s">
        <v>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4">
      <c r="A97">
        <f>ROW(Source!A95)</f>
        <v>95</v>
      </c>
      <c r="B97">
        <v>63959569</v>
      </c>
      <c r="C97">
        <v>63959558</v>
      </c>
      <c r="D97">
        <v>36838798</v>
      </c>
      <c r="E97">
        <v>1</v>
      </c>
      <c r="F97">
        <v>1</v>
      </c>
      <c r="G97">
        <v>1</v>
      </c>
      <c r="H97">
        <v>3</v>
      </c>
      <c r="I97" t="s">
        <v>469</v>
      </c>
      <c r="J97" t="s">
        <v>470</v>
      </c>
      <c r="K97" t="s">
        <v>471</v>
      </c>
      <c r="L97">
        <v>1296</v>
      </c>
      <c r="N97">
        <v>1002</v>
      </c>
      <c r="O97" t="s">
        <v>472</v>
      </c>
      <c r="P97" t="s">
        <v>472</v>
      </c>
      <c r="Q97">
        <v>1</v>
      </c>
      <c r="X97">
        <v>22.2</v>
      </c>
      <c r="Y97">
        <v>46.86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22.2</v>
      </c>
      <c r="AH97">
        <v>2</v>
      </c>
      <c r="AI97">
        <v>63959569</v>
      </c>
      <c r="AJ97">
        <v>90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4">
      <c r="A98">
        <f>ROW(Source!A99)</f>
        <v>99</v>
      </c>
      <c r="B98">
        <v>63961355</v>
      </c>
      <c r="C98">
        <v>63961354</v>
      </c>
      <c r="D98">
        <v>37066717</v>
      </c>
      <c r="E98">
        <v>1</v>
      </c>
      <c r="F98">
        <v>1</v>
      </c>
      <c r="G98">
        <v>1</v>
      </c>
      <c r="H98">
        <v>1</v>
      </c>
      <c r="I98" t="s">
        <v>475</v>
      </c>
      <c r="J98" t="s">
        <v>3</v>
      </c>
      <c r="K98" t="s">
        <v>476</v>
      </c>
      <c r="L98">
        <v>1191</v>
      </c>
      <c r="N98">
        <v>1013</v>
      </c>
      <c r="O98" t="s">
        <v>391</v>
      </c>
      <c r="P98" t="s">
        <v>391</v>
      </c>
      <c r="Q98">
        <v>1</v>
      </c>
      <c r="X98">
        <v>7.82</v>
      </c>
      <c r="Y98">
        <v>0</v>
      </c>
      <c r="Z98">
        <v>0</v>
      </c>
      <c r="AA98">
        <v>0</v>
      </c>
      <c r="AB98">
        <v>8.17</v>
      </c>
      <c r="AC98">
        <v>0</v>
      </c>
      <c r="AD98">
        <v>1</v>
      </c>
      <c r="AE98">
        <v>1</v>
      </c>
      <c r="AF98" t="s">
        <v>70</v>
      </c>
      <c r="AG98">
        <v>10.791600000000001</v>
      </c>
      <c r="AH98">
        <v>2</v>
      </c>
      <c r="AI98">
        <v>63961355</v>
      </c>
      <c r="AJ98">
        <v>91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4">
      <c r="A99">
        <f>ROW(Source!A99)</f>
        <v>99</v>
      </c>
      <c r="B99">
        <v>63961356</v>
      </c>
      <c r="C99">
        <v>63961354</v>
      </c>
      <c r="D99">
        <v>37064876</v>
      </c>
      <c r="E99">
        <v>1</v>
      </c>
      <c r="F99">
        <v>1</v>
      </c>
      <c r="G99">
        <v>1</v>
      </c>
      <c r="H99">
        <v>1</v>
      </c>
      <c r="I99" t="s">
        <v>393</v>
      </c>
      <c r="J99" t="s">
        <v>3</v>
      </c>
      <c r="K99" t="s">
        <v>394</v>
      </c>
      <c r="L99">
        <v>1191</v>
      </c>
      <c r="N99">
        <v>1013</v>
      </c>
      <c r="O99" t="s">
        <v>391</v>
      </c>
      <c r="P99" t="s">
        <v>391</v>
      </c>
      <c r="Q99">
        <v>1</v>
      </c>
      <c r="X99">
        <v>0.04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2</v>
      </c>
      <c r="AF99" t="s">
        <v>69</v>
      </c>
      <c r="AG99">
        <v>0.06</v>
      </c>
      <c r="AH99">
        <v>2</v>
      </c>
      <c r="AI99">
        <v>63961356</v>
      </c>
      <c r="AJ99">
        <v>92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4">
      <c r="A100">
        <f>ROW(Source!A99)</f>
        <v>99</v>
      </c>
      <c r="B100">
        <v>63961357</v>
      </c>
      <c r="C100">
        <v>63961354</v>
      </c>
      <c r="D100">
        <v>36883554</v>
      </c>
      <c r="E100">
        <v>1</v>
      </c>
      <c r="F100">
        <v>1</v>
      </c>
      <c r="G100">
        <v>1</v>
      </c>
      <c r="H100">
        <v>2</v>
      </c>
      <c r="I100" t="s">
        <v>405</v>
      </c>
      <c r="J100" t="s">
        <v>406</v>
      </c>
      <c r="K100" t="s">
        <v>407</v>
      </c>
      <c r="L100">
        <v>1368</v>
      </c>
      <c r="N100">
        <v>1011</v>
      </c>
      <c r="O100" t="s">
        <v>398</v>
      </c>
      <c r="P100" t="s">
        <v>398</v>
      </c>
      <c r="Q100">
        <v>1</v>
      </c>
      <c r="X100">
        <v>0.04</v>
      </c>
      <c r="Y100">
        <v>0</v>
      </c>
      <c r="Z100">
        <v>65.709999999999994</v>
      </c>
      <c r="AA100">
        <v>11.6</v>
      </c>
      <c r="AB100">
        <v>0</v>
      </c>
      <c r="AC100">
        <v>0</v>
      </c>
      <c r="AD100">
        <v>1</v>
      </c>
      <c r="AE100">
        <v>0</v>
      </c>
      <c r="AF100" t="s">
        <v>69</v>
      </c>
      <c r="AG100">
        <v>0.06</v>
      </c>
      <c r="AH100">
        <v>2</v>
      </c>
      <c r="AI100">
        <v>63961357</v>
      </c>
      <c r="AJ100">
        <v>93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4">
      <c r="A101">
        <f>ROW(Source!A99)</f>
        <v>99</v>
      </c>
      <c r="B101">
        <v>63961358</v>
      </c>
      <c r="C101">
        <v>63961354</v>
      </c>
      <c r="D101">
        <v>36804545</v>
      </c>
      <c r="E101">
        <v>1</v>
      </c>
      <c r="F101">
        <v>1</v>
      </c>
      <c r="G101">
        <v>1</v>
      </c>
      <c r="H101">
        <v>3</v>
      </c>
      <c r="I101" t="s">
        <v>460</v>
      </c>
      <c r="J101" t="s">
        <v>461</v>
      </c>
      <c r="K101" t="s">
        <v>462</v>
      </c>
      <c r="L101">
        <v>1348</v>
      </c>
      <c r="N101">
        <v>1009</v>
      </c>
      <c r="O101" t="s">
        <v>42</v>
      </c>
      <c r="P101" t="s">
        <v>42</v>
      </c>
      <c r="Q101">
        <v>1000</v>
      </c>
      <c r="X101">
        <v>7.1000000000000002E-4</v>
      </c>
      <c r="Y101">
        <v>11978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7.1000000000000002E-4</v>
      </c>
      <c r="AH101">
        <v>2</v>
      </c>
      <c r="AI101">
        <v>63961358</v>
      </c>
      <c r="AJ101">
        <v>94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4">
      <c r="A102">
        <f>ROW(Source!A99)</f>
        <v>99</v>
      </c>
      <c r="B102">
        <v>63961359</v>
      </c>
      <c r="C102">
        <v>63961354</v>
      </c>
      <c r="D102">
        <v>36796692</v>
      </c>
      <c r="E102">
        <v>17</v>
      </c>
      <c r="F102">
        <v>1</v>
      </c>
      <c r="G102">
        <v>1</v>
      </c>
      <c r="H102">
        <v>3</v>
      </c>
      <c r="I102" t="s">
        <v>563</v>
      </c>
      <c r="J102" t="s">
        <v>3</v>
      </c>
      <c r="K102" t="s">
        <v>564</v>
      </c>
      <c r="L102">
        <v>1301</v>
      </c>
      <c r="N102">
        <v>1003</v>
      </c>
      <c r="O102" t="s">
        <v>143</v>
      </c>
      <c r="P102" t="s">
        <v>143</v>
      </c>
      <c r="Q102">
        <v>1</v>
      </c>
      <c r="X102">
        <v>112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 t="s">
        <v>3</v>
      </c>
      <c r="AG102">
        <v>112</v>
      </c>
      <c r="AH102">
        <v>3</v>
      </c>
      <c r="AI102">
        <v>-1</v>
      </c>
      <c r="AJ102" t="s">
        <v>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4">
      <c r="A103">
        <f>ROW(Source!A101)</f>
        <v>101</v>
      </c>
      <c r="B103">
        <v>63959646</v>
      </c>
      <c r="C103">
        <v>63959645</v>
      </c>
      <c r="D103">
        <v>37071037</v>
      </c>
      <c r="E103">
        <v>1</v>
      </c>
      <c r="F103">
        <v>1</v>
      </c>
      <c r="G103">
        <v>1</v>
      </c>
      <c r="H103">
        <v>1</v>
      </c>
      <c r="I103" t="s">
        <v>477</v>
      </c>
      <c r="J103" t="s">
        <v>3</v>
      </c>
      <c r="K103" t="s">
        <v>478</v>
      </c>
      <c r="L103">
        <v>1191</v>
      </c>
      <c r="N103">
        <v>1013</v>
      </c>
      <c r="O103" t="s">
        <v>391</v>
      </c>
      <c r="P103" t="s">
        <v>391</v>
      </c>
      <c r="Q103">
        <v>1</v>
      </c>
      <c r="X103">
        <v>21.65</v>
      </c>
      <c r="Y103">
        <v>0</v>
      </c>
      <c r="Z103">
        <v>0</v>
      </c>
      <c r="AA103">
        <v>0</v>
      </c>
      <c r="AB103">
        <v>9.6199999999999992</v>
      </c>
      <c r="AC103">
        <v>0</v>
      </c>
      <c r="AD103">
        <v>1</v>
      </c>
      <c r="AE103">
        <v>1</v>
      </c>
      <c r="AF103" t="s">
        <v>70</v>
      </c>
      <c r="AG103">
        <v>29.876999999999999</v>
      </c>
      <c r="AH103">
        <v>2</v>
      </c>
      <c r="AI103">
        <v>63959646</v>
      </c>
      <c r="AJ103">
        <v>96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4">
      <c r="A104">
        <f>ROW(Source!A101)</f>
        <v>101</v>
      </c>
      <c r="B104">
        <v>63959647</v>
      </c>
      <c r="C104">
        <v>63959645</v>
      </c>
      <c r="D104">
        <v>37064876</v>
      </c>
      <c r="E104">
        <v>1</v>
      </c>
      <c r="F104">
        <v>1</v>
      </c>
      <c r="G104">
        <v>1</v>
      </c>
      <c r="H104">
        <v>1</v>
      </c>
      <c r="I104" t="s">
        <v>393</v>
      </c>
      <c r="J104" t="s">
        <v>3</v>
      </c>
      <c r="K104" t="s">
        <v>394</v>
      </c>
      <c r="L104">
        <v>1191</v>
      </c>
      <c r="N104">
        <v>1013</v>
      </c>
      <c r="O104" t="s">
        <v>391</v>
      </c>
      <c r="P104" t="s">
        <v>391</v>
      </c>
      <c r="Q104">
        <v>1</v>
      </c>
      <c r="X104">
        <v>0.35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2</v>
      </c>
      <c r="AF104" t="s">
        <v>69</v>
      </c>
      <c r="AG104">
        <v>0.52500000000000002</v>
      </c>
      <c r="AH104">
        <v>2</v>
      </c>
      <c r="AI104">
        <v>63959647</v>
      </c>
      <c r="AJ104">
        <v>97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4">
      <c r="A105">
        <f>ROW(Source!A101)</f>
        <v>101</v>
      </c>
      <c r="B105">
        <v>63959648</v>
      </c>
      <c r="C105">
        <v>63959645</v>
      </c>
      <c r="D105">
        <v>36882452</v>
      </c>
      <c r="E105">
        <v>1</v>
      </c>
      <c r="F105">
        <v>1</v>
      </c>
      <c r="G105">
        <v>1</v>
      </c>
      <c r="H105">
        <v>2</v>
      </c>
      <c r="I105" t="s">
        <v>395</v>
      </c>
      <c r="J105" t="s">
        <v>396</v>
      </c>
      <c r="K105" t="s">
        <v>397</v>
      </c>
      <c r="L105">
        <v>1368</v>
      </c>
      <c r="N105">
        <v>1011</v>
      </c>
      <c r="O105" t="s">
        <v>398</v>
      </c>
      <c r="P105" t="s">
        <v>398</v>
      </c>
      <c r="Q105">
        <v>1</v>
      </c>
      <c r="X105">
        <v>0.13</v>
      </c>
      <c r="Y105">
        <v>0</v>
      </c>
      <c r="Z105">
        <v>31.26</v>
      </c>
      <c r="AA105">
        <v>13.5</v>
      </c>
      <c r="AB105">
        <v>0</v>
      </c>
      <c r="AC105">
        <v>0</v>
      </c>
      <c r="AD105">
        <v>1</v>
      </c>
      <c r="AE105">
        <v>0</v>
      </c>
      <c r="AF105" t="s">
        <v>69</v>
      </c>
      <c r="AG105">
        <v>0.19500000000000001</v>
      </c>
      <c r="AH105">
        <v>2</v>
      </c>
      <c r="AI105">
        <v>63959648</v>
      </c>
      <c r="AJ105">
        <v>98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4">
      <c r="A106">
        <f>ROW(Source!A101)</f>
        <v>101</v>
      </c>
      <c r="B106">
        <v>63959649</v>
      </c>
      <c r="C106">
        <v>63959645</v>
      </c>
      <c r="D106">
        <v>36883554</v>
      </c>
      <c r="E106">
        <v>1</v>
      </c>
      <c r="F106">
        <v>1</v>
      </c>
      <c r="G106">
        <v>1</v>
      </c>
      <c r="H106">
        <v>2</v>
      </c>
      <c r="I106" t="s">
        <v>405</v>
      </c>
      <c r="J106" t="s">
        <v>406</v>
      </c>
      <c r="K106" t="s">
        <v>407</v>
      </c>
      <c r="L106">
        <v>1368</v>
      </c>
      <c r="N106">
        <v>1011</v>
      </c>
      <c r="O106" t="s">
        <v>398</v>
      </c>
      <c r="P106" t="s">
        <v>398</v>
      </c>
      <c r="Q106">
        <v>1</v>
      </c>
      <c r="X106">
        <v>0.22</v>
      </c>
      <c r="Y106">
        <v>0</v>
      </c>
      <c r="Z106">
        <v>65.709999999999994</v>
      </c>
      <c r="AA106">
        <v>11.6</v>
      </c>
      <c r="AB106">
        <v>0</v>
      </c>
      <c r="AC106">
        <v>0</v>
      </c>
      <c r="AD106">
        <v>1</v>
      </c>
      <c r="AE106">
        <v>0</v>
      </c>
      <c r="AF106" t="s">
        <v>69</v>
      </c>
      <c r="AG106">
        <v>0.33</v>
      </c>
      <c r="AH106">
        <v>2</v>
      </c>
      <c r="AI106">
        <v>63959649</v>
      </c>
      <c r="AJ106">
        <v>99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4">
      <c r="A107">
        <f>ROW(Source!A101)</f>
        <v>101</v>
      </c>
      <c r="B107">
        <v>63959650</v>
      </c>
      <c r="C107">
        <v>63959645</v>
      </c>
      <c r="D107">
        <v>36802469</v>
      </c>
      <c r="E107">
        <v>1</v>
      </c>
      <c r="F107">
        <v>1</v>
      </c>
      <c r="G107">
        <v>1</v>
      </c>
      <c r="H107">
        <v>3</v>
      </c>
      <c r="I107" t="s">
        <v>479</v>
      </c>
      <c r="J107" t="s">
        <v>480</v>
      </c>
      <c r="K107" t="s">
        <v>481</v>
      </c>
      <c r="L107">
        <v>1346</v>
      </c>
      <c r="N107">
        <v>1009</v>
      </c>
      <c r="O107" t="s">
        <v>175</v>
      </c>
      <c r="P107" t="s">
        <v>175</v>
      </c>
      <c r="Q107">
        <v>1</v>
      </c>
      <c r="X107">
        <v>0.3</v>
      </c>
      <c r="Y107">
        <v>37.29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0.3</v>
      </c>
      <c r="AH107">
        <v>2</v>
      </c>
      <c r="AI107">
        <v>63959650</v>
      </c>
      <c r="AJ107">
        <v>100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4">
      <c r="A108">
        <f>ROW(Source!A101)</f>
        <v>101</v>
      </c>
      <c r="B108">
        <v>63959651</v>
      </c>
      <c r="C108">
        <v>63959645</v>
      </c>
      <c r="D108">
        <v>36797518</v>
      </c>
      <c r="E108">
        <v>17</v>
      </c>
      <c r="F108">
        <v>1</v>
      </c>
      <c r="G108">
        <v>1</v>
      </c>
      <c r="H108">
        <v>3</v>
      </c>
      <c r="I108" t="s">
        <v>545</v>
      </c>
      <c r="J108" t="s">
        <v>3</v>
      </c>
      <c r="K108" t="s">
        <v>546</v>
      </c>
      <c r="L108">
        <v>1358</v>
      </c>
      <c r="N108">
        <v>1010</v>
      </c>
      <c r="O108" t="s">
        <v>547</v>
      </c>
      <c r="P108" t="s">
        <v>547</v>
      </c>
      <c r="Q108">
        <v>10</v>
      </c>
      <c r="X108">
        <v>4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 t="s">
        <v>3</v>
      </c>
      <c r="AG108">
        <v>4</v>
      </c>
      <c r="AH108">
        <v>3</v>
      </c>
      <c r="AI108">
        <v>-1</v>
      </c>
      <c r="AJ108" t="s">
        <v>3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4">
      <c r="A109">
        <f>ROW(Source!A101)</f>
        <v>101</v>
      </c>
      <c r="B109">
        <v>63959652</v>
      </c>
      <c r="C109">
        <v>63959645</v>
      </c>
      <c r="D109">
        <v>36796579</v>
      </c>
      <c r="E109">
        <v>17</v>
      </c>
      <c r="F109">
        <v>1</v>
      </c>
      <c r="G109">
        <v>1</v>
      </c>
      <c r="H109">
        <v>3</v>
      </c>
      <c r="I109" t="s">
        <v>565</v>
      </c>
      <c r="J109" t="s">
        <v>3</v>
      </c>
      <c r="K109" t="s">
        <v>566</v>
      </c>
      <c r="L109">
        <v>1348</v>
      </c>
      <c r="N109">
        <v>1009</v>
      </c>
      <c r="O109" t="s">
        <v>42</v>
      </c>
      <c r="P109" t="s">
        <v>42</v>
      </c>
      <c r="Q109">
        <v>1000</v>
      </c>
      <c r="X109">
        <v>6.9999999999999999E-4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 t="s">
        <v>3</v>
      </c>
      <c r="AG109">
        <v>6.9999999999999999E-4</v>
      </c>
      <c r="AH109">
        <v>3</v>
      </c>
      <c r="AI109">
        <v>-1</v>
      </c>
      <c r="AJ109" t="s">
        <v>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4">
      <c r="A110">
        <f>ROW(Source!A101)</f>
        <v>101</v>
      </c>
      <c r="B110">
        <v>63959653</v>
      </c>
      <c r="C110">
        <v>63959645</v>
      </c>
      <c r="D110">
        <v>36824289</v>
      </c>
      <c r="E110">
        <v>1</v>
      </c>
      <c r="F110">
        <v>1</v>
      </c>
      <c r="G110">
        <v>1</v>
      </c>
      <c r="H110">
        <v>3</v>
      </c>
      <c r="I110" t="s">
        <v>482</v>
      </c>
      <c r="J110" t="s">
        <v>483</v>
      </c>
      <c r="K110" t="s">
        <v>484</v>
      </c>
      <c r="L110">
        <v>1348</v>
      </c>
      <c r="N110">
        <v>1009</v>
      </c>
      <c r="O110" t="s">
        <v>42</v>
      </c>
      <c r="P110" t="s">
        <v>42</v>
      </c>
      <c r="Q110">
        <v>1000</v>
      </c>
      <c r="X110">
        <v>3.5999999999999999E-3</v>
      </c>
      <c r="Y110">
        <v>5989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3.5999999999999999E-3</v>
      </c>
      <c r="AH110">
        <v>2</v>
      </c>
      <c r="AI110">
        <v>63959653</v>
      </c>
      <c r="AJ110">
        <v>103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4">
      <c r="A111">
        <f>ROW(Source!A101)</f>
        <v>101</v>
      </c>
      <c r="B111">
        <v>63959654</v>
      </c>
      <c r="C111">
        <v>63959645</v>
      </c>
      <c r="D111">
        <v>36838223</v>
      </c>
      <c r="E111">
        <v>1</v>
      </c>
      <c r="F111">
        <v>1</v>
      </c>
      <c r="G111">
        <v>1</v>
      </c>
      <c r="H111">
        <v>3</v>
      </c>
      <c r="I111" t="s">
        <v>485</v>
      </c>
      <c r="J111" t="s">
        <v>486</v>
      </c>
      <c r="K111" t="s">
        <v>487</v>
      </c>
      <c r="L111">
        <v>1348</v>
      </c>
      <c r="N111">
        <v>1009</v>
      </c>
      <c r="O111" t="s">
        <v>42</v>
      </c>
      <c r="P111" t="s">
        <v>42</v>
      </c>
      <c r="Q111">
        <v>1000</v>
      </c>
      <c r="X111">
        <v>4.0000000000000002E-4</v>
      </c>
      <c r="Y111">
        <v>15119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4.0000000000000002E-4</v>
      </c>
      <c r="AH111">
        <v>2</v>
      </c>
      <c r="AI111">
        <v>63959654</v>
      </c>
      <c r="AJ111">
        <v>104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4">
      <c r="A112">
        <f>ROW(Source!A101)</f>
        <v>101</v>
      </c>
      <c r="B112">
        <v>63959655</v>
      </c>
      <c r="C112">
        <v>63959645</v>
      </c>
      <c r="D112">
        <v>36797701</v>
      </c>
      <c r="E112">
        <v>17</v>
      </c>
      <c r="F112">
        <v>1</v>
      </c>
      <c r="G112">
        <v>1</v>
      </c>
      <c r="H112">
        <v>3</v>
      </c>
      <c r="I112" t="s">
        <v>567</v>
      </c>
      <c r="J112" t="s">
        <v>3</v>
      </c>
      <c r="K112" t="s">
        <v>257</v>
      </c>
      <c r="L112">
        <v>1346</v>
      </c>
      <c r="N112">
        <v>1009</v>
      </c>
      <c r="O112" t="s">
        <v>175</v>
      </c>
      <c r="P112" t="s">
        <v>175</v>
      </c>
      <c r="Q112">
        <v>1</v>
      </c>
      <c r="X112">
        <v>2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 t="s">
        <v>3</v>
      </c>
      <c r="AG112">
        <v>2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4">
      <c r="A113">
        <f>ROW(Source!A101)</f>
        <v>101</v>
      </c>
      <c r="B113">
        <v>63959656</v>
      </c>
      <c r="C113">
        <v>63959645</v>
      </c>
      <c r="D113">
        <v>36838951</v>
      </c>
      <c r="E113">
        <v>1</v>
      </c>
      <c r="F113">
        <v>1</v>
      </c>
      <c r="G113">
        <v>1</v>
      </c>
      <c r="H113">
        <v>3</v>
      </c>
      <c r="I113" t="s">
        <v>488</v>
      </c>
      <c r="J113" t="s">
        <v>489</v>
      </c>
      <c r="K113" t="s">
        <v>490</v>
      </c>
      <c r="L113">
        <v>1348</v>
      </c>
      <c r="N113">
        <v>1009</v>
      </c>
      <c r="O113" t="s">
        <v>42</v>
      </c>
      <c r="P113" t="s">
        <v>42</v>
      </c>
      <c r="Q113">
        <v>1000</v>
      </c>
      <c r="X113">
        <v>2.0000000000000001E-4</v>
      </c>
      <c r="Y113">
        <v>16950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2.0000000000000001E-4</v>
      </c>
      <c r="AH113">
        <v>2</v>
      </c>
      <c r="AI113">
        <v>63959656</v>
      </c>
      <c r="AJ113">
        <v>106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4">
      <c r="A114">
        <f>ROW(Source!A101)</f>
        <v>101</v>
      </c>
      <c r="B114">
        <v>63959657</v>
      </c>
      <c r="C114">
        <v>63959645</v>
      </c>
      <c r="D114">
        <v>36797696</v>
      </c>
      <c r="E114">
        <v>17</v>
      </c>
      <c r="F114">
        <v>1</v>
      </c>
      <c r="G114">
        <v>1</v>
      </c>
      <c r="H114">
        <v>3</v>
      </c>
      <c r="I114" t="s">
        <v>260</v>
      </c>
      <c r="J114" t="s">
        <v>3</v>
      </c>
      <c r="K114" t="s">
        <v>261</v>
      </c>
      <c r="L114">
        <v>1035</v>
      </c>
      <c r="N114">
        <v>1013</v>
      </c>
      <c r="O114" t="s">
        <v>214</v>
      </c>
      <c r="P114" t="s">
        <v>214</v>
      </c>
      <c r="Q114">
        <v>1</v>
      </c>
      <c r="X114">
        <v>10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 t="s">
        <v>3</v>
      </c>
      <c r="AG114">
        <v>10</v>
      </c>
      <c r="AH114">
        <v>2</v>
      </c>
      <c r="AI114">
        <v>63959657</v>
      </c>
      <c r="AJ114">
        <v>109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4">
      <c r="A115">
        <f>ROW(Source!A109)</f>
        <v>109</v>
      </c>
      <c r="B115">
        <v>63959893</v>
      </c>
      <c r="C115">
        <v>63959892</v>
      </c>
      <c r="D115">
        <v>37080781</v>
      </c>
      <c r="E115">
        <v>1</v>
      </c>
      <c r="F115">
        <v>1</v>
      </c>
      <c r="G115">
        <v>1</v>
      </c>
      <c r="H115">
        <v>1</v>
      </c>
      <c r="I115" t="s">
        <v>491</v>
      </c>
      <c r="J115" t="s">
        <v>3</v>
      </c>
      <c r="K115" t="s">
        <v>492</v>
      </c>
      <c r="L115">
        <v>1191</v>
      </c>
      <c r="N115">
        <v>1013</v>
      </c>
      <c r="O115" t="s">
        <v>391</v>
      </c>
      <c r="P115" t="s">
        <v>391</v>
      </c>
      <c r="Q115">
        <v>1</v>
      </c>
      <c r="X115">
        <v>0.98</v>
      </c>
      <c r="Y115">
        <v>0</v>
      </c>
      <c r="Z115">
        <v>0</v>
      </c>
      <c r="AA115">
        <v>0</v>
      </c>
      <c r="AB115">
        <v>9.92</v>
      </c>
      <c r="AC115">
        <v>0</v>
      </c>
      <c r="AD115">
        <v>1</v>
      </c>
      <c r="AE115">
        <v>1</v>
      </c>
      <c r="AF115" t="s">
        <v>18</v>
      </c>
      <c r="AG115">
        <v>1.1759999999999999</v>
      </c>
      <c r="AH115">
        <v>2</v>
      </c>
      <c r="AI115">
        <v>63959893</v>
      </c>
      <c r="AJ115">
        <v>111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4">
      <c r="A116">
        <f>ROW(Source!A109)</f>
        <v>109</v>
      </c>
      <c r="B116">
        <v>63959894</v>
      </c>
      <c r="C116">
        <v>63959892</v>
      </c>
      <c r="D116">
        <v>37064876</v>
      </c>
      <c r="E116">
        <v>1</v>
      </c>
      <c r="F116">
        <v>1</v>
      </c>
      <c r="G116">
        <v>1</v>
      </c>
      <c r="H116">
        <v>1</v>
      </c>
      <c r="I116" t="s">
        <v>393</v>
      </c>
      <c r="J116" t="s">
        <v>3</v>
      </c>
      <c r="K116" t="s">
        <v>394</v>
      </c>
      <c r="L116">
        <v>1191</v>
      </c>
      <c r="N116">
        <v>1013</v>
      </c>
      <c r="O116" t="s">
        <v>391</v>
      </c>
      <c r="P116" t="s">
        <v>391</v>
      </c>
      <c r="Q116">
        <v>1</v>
      </c>
      <c r="X116">
        <v>0.02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18</v>
      </c>
      <c r="AG116">
        <v>2.4E-2</v>
      </c>
      <c r="AH116">
        <v>2</v>
      </c>
      <c r="AI116">
        <v>63959894</v>
      </c>
      <c r="AJ116">
        <v>112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4">
      <c r="A117">
        <f>ROW(Source!A109)</f>
        <v>109</v>
      </c>
      <c r="B117">
        <v>63959895</v>
      </c>
      <c r="C117">
        <v>63959892</v>
      </c>
      <c r="D117">
        <v>36882159</v>
      </c>
      <c r="E117">
        <v>1</v>
      </c>
      <c r="F117">
        <v>1</v>
      </c>
      <c r="G117">
        <v>1</v>
      </c>
      <c r="H117">
        <v>2</v>
      </c>
      <c r="I117" t="s">
        <v>493</v>
      </c>
      <c r="J117" t="s">
        <v>494</v>
      </c>
      <c r="K117" t="s">
        <v>495</v>
      </c>
      <c r="L117">
        <v>1368</v>
      </c>
      <c r="N117">
        <v>1011</v>
      </c>
      <c r="O117" t="s">
        <v>398</v>
      </c>
      <c r="P117" t="s">
        <v>398</v>
      </c>
      <c r="Q117">
        <v>1</v>
      </c>
      <c r="X117">
        <v>0.01</v>
      </c>
      <c r="Y117">
        <v>0</v>
      </c>
      <c r="Z117">
        <v>111.99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18</v>
      </c>
      <c r="AG117">
        <v>1.2E-2</v>
      </c>
      <c r="AH117">
        <v>2</v>
      </c>
      <c r="AI117">
        <v>63959895</v>
      </c>
      <c r="AJ117">
        <v>113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4">
      <c r="A118">
        <f>ROW(Source!A109)</f>
        <v>109</v>
      </c>
      <c r="B118">
        <v>63959896</v>
      </c>
      <c r="C118">
        <v>63959892</v>
      </c>
      <c r="D118">
        <v>36883554</v>
      </c>
      <c r="E118">
        <v>1</v>
      </c>
      <c r="F118">
        <v>1</v>
      </c>
      <c r="G118">
        <v>1</v>
      </c>
      <c r="H118">
        <v>2</v>
      </c>
      <c r="I118" t="s">
        <v>405</v>
      </c>
      <c r="J118" t="s">
        <v>406</v>
      </c>
      <c r="K118" t="s">
        <v>407</v>
      </c>
      <c r="L118">
        <v>1368</v>
      </c>
      <c r="N118">
        <v>1011</v>
      </c>
      <c r="O118" t="s">
        <v>398</v>
      </c>
      <c r="P118" t="s">
        <v>398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18</v>
      </c>
      <c r="AG118">
        <v>1.2E-2</v>
      </c>
      <c r="AH118">
        <v>2</v>
      </c>
      <c r="AI118">
        <v>63959896</v>
      </c>
      <c r="AJ118">
        <v>114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4">
      <c r="A119">
        <f>ROW(Source!A109)</f>
        <v>109</v>
      </c>
      <c r="B119">
        <v>63959897</v>
      </c>
      <c r="C119">
        <v>63959892</v>
      </c>
      <c r="D119">
        <v>36883858</v>
      </c>
      <c r="E119">
        <v>1</v>
      </c>
      <c r="F119">
        <v>1</v>
      </c>
      <c r="G119">
        <v>1</v>
      </c>
      <c r="H119">
        <v>2</v>
      </c>
      <c r="I119" t="s">
        <v>496</v>
      </c>
      <c r="J119" t="s">
        <v>497</v>
      </c>
      <c r="K119" t="s">
        <v>498</v>
      </c>
      <c r="L119">
        <v>1368</v>
      </c>
      <c r="N119">
        <v>1011</v>
      </c>
      <c r="O119" t="s">
        <v>398</v>
      </c>
      <c r="P119" t="s">
        <v>398</v>
      </c>
      <c r="Q119">
        <v>1</v>
      </c>
      <c r="X119">
        <v>0.02</v>
      </c>
      <c r="Y119">
        <v>0</v>
      </c>
      <c r="Z119">
        <v>8.1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18</v>
      </c>
      <c r="AG119">
        <v>2.4E-2</v>
      </c>
      <c r="AH119">
        <v>2</v>
      </c>
      <c r="AI119">
        <v>63959897</v>
      </c>
      <c r="AJ119">
        <v>115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4">
      <c r="A120">
        <f>ROW(Source!A109)</f>
        <v>109</v>
      </c>
      <c r="B120">
        <v>63959898</v>
      </c>
      <c r="C120">
        <v>63959892</v>
      </c>
      <c r="D120">
        <v>36802094</v>
      </c>
      <c r="E120">
        <v>1</v>
      </c>
      <c r="F120">
        <v>1</v>
      </c>
      <c r="G120">
        <v>1</v>
      </c>
      <c r="H120">
        <v>3</v>
      </c>
      <c r="I120" t="s">
        <v>499</v>
      </c>
      <c r="J120" t="s">
        <v>500</v>
      </c>
      <c r="K120" t="s">
        <v>501</v>
      </c>
      <c r="L120">
        <v>1346</v>
      </c>
      <c r="N120">
        <v>1009</v>
      </c>
      <c r="O120" t="s">
        <v>175</v>
      </c>
      <c r="P120" t="s">
        <v>175</v>
      </c>
      <c r="Q120">
        <v>1</v>
      </c>
      <c r="X120">
        <v>0.01</v>
      </c>
      <c r="Y120">
        <v>30.4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0.01</v>
      </c>
      <c r="AH120">
        <v>2</v>
      </c>
      <c r="AI120">
        <v>63959898</v>
      </c>
      <c r="AJ120">
        <v>116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4">
      <c r="A121">
        <f>ROW(Source!A109)</f>
        <v>109</v>
      </c>
      <c r="B121">
        <v>63959899</v>
      </c>
      <c r="C121">
        <v>63959892</v>
      </c>
      <c r="D121">
        <v>36802162</v>
      </c>
      <c r="E121">
        <v>1</v>
      </c>
      <c r="F121">
        <v>1</v>
      </c>
      <c r="G121">
        <v>1</v>
      </c>
      <c r="H121">
        <v>3</v>
      </c>
      <c r="I121" t="s">
        <v>502</v>
      </c>
      <c r="J121" t="s">
        <v>503</v>
      </c>
      <c r="K121" t="s">
        <v>504</v>
      </c>
      <c r="L121">
        <v>1346</v>
      </c>
      <c r="N121">
        <v>1009</v>
      </c>
      <c r="O121" t="s">
        <v>175</v>
      </c>
      <c r="P121" t="s">
        <v>175</v>
      </c>
      <c r="Q121">
        <v>1</v>
      </c>
      <c r="X121">
        <v>0.01</v>
      </c>
      <c r="Y121">
        <v>24.04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0.01</v>
      </c>
      <c r="AH121">
        <v>2</v>
      </c>
      <c r="AI121">
        <v>63959899</v>
      </c>
      <c r="AJ121">
        <v>117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4">
      <c r="A122">
        <f>ROW(Source!A109)</f>
        <v>109</v>
      </c>
      <c r="B122">
        <v>63959900</v>
      </c>
      <c r="C122">
        <v>63959892</v>
      </c>
      <c r="D122">
        <v>36803258</v>
      </c>
      <c r="E122">
        <v>1</v>
      </c>
      <c r="F122">
        <v>1</v>
      </c>
      <c r="G122">
        <v>1</v>
      </c>
      <c r="H122">
        <v>3</v>
      </c>
      <c r="I122" t="s">
        <v>505</v>
      </c>
      <c r="J122" t="s">
        <v>506</v>
      </c>
      <c r="K122" t="s">
        <v>507</v>
      </c>
      <c r="L122">
        <v>1346</v>
      </c>
      <c r="N122">
        <v>1009</v>
      </c>
      <c r="O122" t="s">
        <v>175</v>
      </c>
      <c r="P122" t="s">
        <v>175</v>
      </c>
      <c r="Q122">
        <v>1</v>
      </c>
      <c r="X122">
        <v>1.2E-2</v>
      </c>
      <c r="Y122">
        <v>10.57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1.2E-2</v>
      </c>
      <c r="AH122">
        <v>2</v>
      </c>
      <c r="AI122">
        <v>63959900</v>
      </c>
      <c r="AJ122">
        <v>118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4">
      <c r="A123">
        <f>ROW(Source!A109)</f>
        <v>109</v>
      </c>
      <c r="B123">
        <v>63959901</v>
      </c>
      <c r="C123">
        <v>63959892</v>
      </c>
      <c r="D123">
        <v>36804448</v>
      </c>
      <c r="E123">
        <v>1</v>
      </c>
      <c r="F123">
        <v>1</v>
      </c>
      <c r="G123">
        <v>1</v>
      </c>
      <c r="H123">
        <v>3</v>
      </c>
      <c r="I123" t="s">
        <v>508</v>
      </c>
      <c r="J123" t="s">
        <v>509</v>
      </c>
      <c r="K123" t="s">
        <v>510</v>
      </c>
      <c r="L123">
        <v>1346</v>
      </c>
      <c r="N123">
        <v>1009</v>
      </c>
      <c r="O123" t="s">
        <v>175</v>
      </c>
      <c r="P123" t="s">
        <v>175</v>
      </c>
      <c r="Q123">
        <v>1</v>
      </c>
      <c r="X123">
        <v>0.1</v>
      </c>
      <c r="Y123">
        <v>9.0399999999999991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0.1</v>
      </c>
      <c r="AH123">
        <v>2</v>
      </c>
      <c r="AI123">
        <v>63959901</v>
      </c>
      <c r="AJ123">
        <v>119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4">
      <c r="A124">
        <f>ROW(Source!A109)</f>
        <v>109</v>
      </c>
      <c r="B124">
        <v>63959902</v>
      </c>
      <c r="C124">
        <v>63959892</v>
      </c>
      <c r="D124">
        <v>36806488</v>
      </c>
      <c r="E124">
        <v>1</v>
      </c>
      <c r="F124">
        <v>1</v>
      </c>
      <c r="G124">
        <v>1</v>
      </c>
      <c r="H124">
        <v>3</v>
      </c>
      <c r="I124" t="s">
        <v>511</v>
      </c>
      <c r="J124" t="s">
        <v>512</v>
      </c>
      <c r="K124" t="s">
        <v>513</v>
      </c>
      <c r="L124">
        <v>1348</v>
      </c>
      <c r="N124">
        <v>1009</v>
      </c>
      <c r="O124" t="s">
        <v>42</v>
      </c>
      <c r="P124" t="s">
        <v>42</v>
      </c>
      <c r="Q124">
        <v>1000</v>
      </c>
      <c r="X124">
        <v>1.6000000000000001E-4</v>
      </c>
      <c r="Y124">
        <v>729.98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1.6000000000000001E-4</v>
      </c>
      <c r="AH124">
        <v>2</v>
      </c>
      <c r="AI124">
        <v>63959902</v>
      </c>
      <c r="AJ124">
        <v>120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4">
      <c r="A125">
        <f>ROW(Source!A109)</f>
        <v>109</v>
      </c>
      <c r="B125">
        <v>63959903</v>
      </c>
      <c r="C125">
        <v>63959892</v>
      </c>
      <c r="D125">
        <v>36825981</v>
      </c>
      <c r="E125">
        <v>1</v>
      </c>
      <c r="F125">
        <v>1</v>
      </c>
      <c r="G125">
        <v>1</v>
      </c>
      <c r="H125">
        <v>3</v>
      </c>
      <c r="I125" t="s">
        <v>514</v>
      </c>
      <c r="J125" t="s">
        <v>515</v>
      </c>
      <c r="K125" t="s">
        <v>516</v>
      </c>
      <c r="L125">
        <v>1348</v>
      </c>
      <c r="N125">
        <v>1009</v>
      </c>
      <c r="O125" t="s">
        <v>42</v>
      </c>
      <c r="P125" t="s">
        <v>42</v>
      </c>
      <c r="Q125">
        <v>1000</v>
      </c>
      <c r="X125">
        <v>4.0000000000000003E-5</v>
      </c>
      <c r="Y125">
        <v>5000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4.0000000000000003E-5</v>
      </c>
      <c r="AH125">
        <v>2</v>
      </c>
      <c r="AI125">
        <v>63959903</v>
      </c>
      <c r="AJ125">
        <v>121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4">
      <c r="A126">
        <f>ROW(Source!A109)</f>
        <v>109</v>
      </c>
      <c r="B126">
        <v>63959904</v>
      </c>
      <c r="C126">
        <v>63959892</v>
      </c>
      <c r="D126">
        <v>36826584</v>
      </c>
      <c r="E126">
        <v>1</v>
      </c>
      <c r="F126">
        <v>1</v>
      </c>
      <c r="G126">
        <v>1</v>
      </c>
      <c r="H126">
        <v>3</v>
      </c>
      <c r="I126" t="s">
        <v>517</v>
      </c>
      <c r="J126" t="s">
        <v>518</v>
      </c>
      <c r="K126" t="s">
        <v>519</v>
      </c>
      <c r="L126">
        <v>1348</v>
      </c>
      <c r="N126">
        <v>1009</v>
      </c>
      <c r="O126" t="s">
        <v>42</v>
      </c>
      <c r="P126" t="s">
        <v>42</v>
      </c>
      <c r="Q126">
        <v>1000</v>
      </c>
      <c r="X126">
        <v>2.5999999999999998E-4</v>
      </c>
      <c r="Y126">
        <v>7418.82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2.5999999999999998E-4</v>
      </c>
      <c r="AH126">
        <v>2</v>
      </c>
      <c r="AI126">
        <v>63959904</v>
      </c>
      <c r="AJ126">
        <v>122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4">
      <c r="A127">
        <f>ROW(Source!A109)</f>
        <v>109</v>
      </c>
      <c r="B127">
        <v>63959905</v>
      </c>
      <c r="C127">
        <v>63959892</v>
      </c>
      <c r="D127">
        <v>36855778</v>
      </c>
      <c r="E127">
        <v>1</v>
      </c>
      <c r="F127">
        <v>1</v>
      </c>
      <c r="G127">
        <v>1</v>
      </c>
      <c r="H127">
        <v>3</v>
      </c>
      <c r="I127" t="s">
        <v>520</v>
      </c>
      <c r="J127" t="s">
        <v>521</v>
      </c>
      <c r="K127" t="s">
        <v>522</v>
      </c>
      <c r="L127">
        <v>1355</v>
      </c>
      <c r="N127">
        <v>1010</v>
      </c>
      <c r="O127" t="s">
        <v>419</v>
      </c>
      <c r="P127" t="s">
        <v>419</v>
      </c>
      <c r="Q127">
        <v>100</v>
      </c>
      <c r="X127">
        <v>1.0200000000000001E-3</v>
      </c>
      <c r="Y127">
        <v>100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1.0200000000000001E-3</v>
      </c>
      <c r="AH127">
        <v>2</v>
      </c>
      <c r="AI127">
        <v>63959905</v>
      </c>
      <c r="AJ127">
        <v>124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4">
      <c r="A128">
        <f>ROW(Source!A109)</f>
        <v>109</v>
      </c>
      <c r="B128">
        <v>63959906</v>
      </c>
      <c r="C128">
        <v>63959892</v>
      </c>
      <c r="D128">
        <v>36867794</v>
      </c>
      <c r="E128">
        <v>1</v>
      </c>
      <c r="F128">
        <v>1</v>
      </c>
      <c r="G128">
        <v>1</v>
      </c>
      <c r="H128">
        <v>3</v>
      </c>
      <c r="I128" t="s">
        <v>523</v>
      </c>
      <c r="J128" t="s">
        <v>524</v>
      </c>
      <c r="K128" t="s">
        <v>525</v>
      </c>
      <c r="L128">
        <v>1346</v>
      </c>
      <c r="N128">
        <v>1009</v>
      </c>
      <c r="O128" t="s">
        <v>175</v>
      </c>
      <c r="P128" t="s">
        <v>175</v>
      </c>
      <c r="Q128">
        <v>1</v>
      </c>
      <c r="X128">
        <v>0.01</v>
      </c>
      <c r="Y128">
        <v>35.700000000000003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0.01</v>
      </c>
      <c r="AH128">
        <v>2</v>
      </c>
      <c r="AI128">
        <v>63959906</v>
      </c>
      <c r="AJ128">
        <v>125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4">
      <c r="A129">
        <f>ROW(Source!A109)</f>
        <v>109</v>
      </c>
      <c r="B129">
        <v>63959907</v>
      </c>
      <c r="C129">
        <v>63959892</v>
      </c>
      <c r="D129">
        <v>36799065</v>
      </c>
      <c r="E129">
        <v>17</v>
      </c>
      <c r="F129">
        <v>1</v>
      </c>
      <c r="G129">
        <v>1</v>
      </c>
      <c r="H129">
        <v>3</v>
      </c>
      <c r="I129" t="s">
        <v>526</v>
      </c>
      <c r="J129" t="s">
        <v>3</v>
      </c>
      <c r="K129" t="s">
        <v>527</v>
      </c>
      <c r="L129">
        <v>1374</v>
      </c>
      <c r="N129">
        <v>1013</v>
      </c>
      <c r="O129" t="s">
        <v>528</v>
      </c>
      <c r="P129" t="s">
        <v>528</v>
      </c>
      <c r="Q129">
        <v>1</v>
      </c>
      <c r="X129">
        <v>0.19</v>
      </c>
      <c r="Y129">
        <v>1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0.19</v>
      </c>
      <c r="AH129">
        <v>2</v>
      </c>
      <c r="AI129">
        <v>63959907</v>
      </c>
      <c r="AJ129">
        <v>126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4">
      <c r="A130">
        <f>ROW(Source!A111)</f>
        <v>111</v>
      </c>
      <c r="B130">
        <v>63959971</v>
      </c>
      <c r="C130">
        <v>63959970</v>
      </c>
      <c r="D130">
        <v>37080781</v>
      </c>
      <c r="E130">
        <v>1</v>
      </c>
      <c r="F130">
        <v>1</v>
      </c>
      <c r="G130">
        <v>1</v>
      </c>
      <c r="H130">
        <v>1</v>
      </c>
      <c r="I130" t="s">
        <v>491</v>
      </c>
      <c r="J130" t="s">
        <v>3</v>
      </c>
      <c r="K130" t="s">
        <v>492</v>
      </c>
      <c r="L130">
        <v>1191</v>
      </c>
      <c r="N130">
        <v>1013</v>
      </c>
      <c r="O130" t="s">
        <v>391</v>
      </c>
      <c r="P130" t="s">
        <v>391</v>
      </c>
      <c r="Q130">
        <v>1</v>
      </c>
      <c r="X130">
        <v>94.4</v>
      </c>
      <c r="Y130">
        <v>0</v>
      </c>
      <c r="Z130">
        <v>0</v>
      </c>
      <c r="AA130">
        <v>0</v>
      </c>
      <c r="AB130">
        <v>9.92</v>
      </c>
      <c r="AC130">
        <v>0</v>
      </c>
      <c r="AD130">
        <v>1</v>
      </c>
      <c r="AE130">
        <v>1</v>
      </c>
      <c r="AF130" t="s">
        <v>18</v>
      </c>
      <c r="AG130">
        <v>113.28</v>
      </c>
      <c r="AH130">
        <v>2</v>
      </c>
      <c r="AI130">
        <v>63959971</v>
      </c>
      <c r="AJ130">
        <v>127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4">
      <c r="A131">
        <f>ROW(Source!A111)</f>
        <v>111</v>
      </c>
      <c r="B131">
        <v>63959972</v>
      </c>
      <c r="C131">
        <v>63959970</v>
      </c>
      <c r="D131">
        <v>37064876</v>
      </c>
      <c r="E131">
        <v>1</v>
      </c>
      <c r="F131">
        <v>1</v>
      </c>
      <c r="G131">
        <v>1</v>
      </c>
      <c r="H131">
        <v>1</v>
      </c>
      <c r="I131" t="s">
        <v>393</v>
      </c>
      <c r="J131" t="s">
        <v>3</v>
      </c>
      <c r="K131" t="s">
        <v>394</v>
      </c>
      <c r="L131">
        <v>1191</v>
      </c>
      <c r="N131">
        <v>1013</v>
      </c>
      <c r="O131" t="s">
        <v>391</v>
      </c>
      <c r="P131" t="s">
        <v>391</v>
      </c>
      <c r="Q131">
        <v>1</v>
      </c>
      <c r="X131">
        <v>0.4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2</v>
      </c>
      <c r="AF131" t="s">
        <v>18</v>
      </c>
      <c r="AG131">
        <v>0.48</v>
      </c>
      <c r="AH131">
        <v>2</v>
      </c>
      <c r="AI131">
        <v>63959972</v>
      </c>
      <c r="AJ131">
        <v>128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4">
      <c r="A132">
        <f>ROW(Source!A111)</f>
        <v>111</v>
      </c>
      <c r="B132">
        <v>63959973</v>
      </c>
      <c r="C132">
        <v>63959970</v>
      </c>
      <c r="D132">
        <v>36882159</v>
      </c>
      <c r="E132">
        <v>1</v>
      </c>
      <c r="F132">
        <v>1</v>
      </c>
      <c r="G132">
        <v>1</v>
      </c>
      <c r="H132">
        <v>2</v>
      </c>
      <c r="I132" t="s">
        <v>493</v>
      </c>
      <c r="J132" t="s">
        <v>494</v>
      </c>
      <c r="K132" t="s">
        <v>495</v>
      </c>
      <c r="L132">
        <v>1368</v>
      </c>
      <c r="N132">
        <v>1011</v>
      </c>
      <c r="O132" t="s">
        <v>398</v>
      </c>
      <c r="P132" t="s">
        <v>398</v>
      </c>
      <c r="Q132">
        <v>1</v>
      </c>
      <c r="X132">
        <v>0.2</v>
      </c>
      <c r="Y132">
        <v>0</v>
      </c>
      <c r="Z132">
        <v>111.99</v>
      </c>
      <c r="AA132">
        <v>13.5</v>
      </c>
      <c r="AB132">
        <v>0</v>
      </c>
      <c r="AC132">
        <v>0</v>
      </c>
      <c r="AD132">
        <v>1</v>
      </c>
      <c r="AE132">
        <v>0</v>
      </c>
      <c r="AF132" t="s">
        <v>18</v>
      </c>
      <c r="AG132">
        <v>0.24</v>
      </c>
      <c r="AH132">
        <v>2</v>
      </c>
      <c r="AI132">
        <v>63959973</v>
      </c>
      <c r="AJ132">
        <v>129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4">
      <c r="A133">
        <f>ROW(Source!A111)</f>
        <v>111</v>
      </c>
      <c r="B133">
        <v>63959974</v>
      </c>
      <c r="C133">
        <v>63959970</v>
      </c>
      <c r="D133">
        <v>36883554</v>
      </c>
      <c r="E133">
        <v>1</v>
      </c>
      <c r="F133">
        <v>1</v>
      </c>
      <c r="G133">
        <v>1</v>
      </c>
      <c r="H133">
        <v>2</v>
      </c>
      <c r="I133" t="s">
        <v>405</v>
      </c>
      <c r="J133" t="s">
        <v>406</v>
      </c>
      <c r="K133" t="s">
        <v>407</v>
      </c>
      <c r="L133">
        <v>1368</v>
      </c>
      <c r="N133">
        <v>1011</v>
      </c>
      <c r="O133" t="s">
        <v>398</v>
      </c>
      <c r="P133" t="s">
        <v>398</v>
      </c>
      <c r="Q133">
        <v>1</v>
      </c>
      <c r="X133">
        <v>0.2</v>
      </c>
      <c r="Y133">
        <v>0</v>
      </c>
      <c r="Z133">
        <v>65.709999999999994</v>
      </c>
      <c r="AA133">
        <v>11.6</v>
      </c>
      <c r="AB133">
        <v>0</v>
      </c>
      <c r="AC133">
        <v>0</v>
      </c>
      <c r="AD133">
        <v>1</v>
      </c>
      <c r="AE133">
        <v>0</v>
      </c>
      <c r="AF133" t="s">
        <v>18</v>
      </c>
      <c r="AG133">
        <v>0.24</v>
      </c>
      <c r="AH133">
        <v>2</v>
      </c>
      <c r="AI133">
        <v>63959974</v>
      </c>
      <c r="AJ133">
        <v>130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4">
      <c r="A134">
        <f>ROW(Source!A111)</f>
        <v>111</v>
      </c>
      <c r="B134">
        <v>63959975</v>
      </c>
      <c r="C134">
        <v>63959970</v>
      </c>
      <c r="D134">
        <v>36855778</v>
      </c>
      <c r="E134">
        <v>1</v>
      </c>
      <c r="F134">
        <v>1</v>
      </c>
      <c r="G134">
        <v>1</v>
      </c>
      <c r="H134">
        <v>3</v>
      </c>
      <c r="I134" t="s">
        <v>520</v>
      </c>
      <c r="J134" t="s">
        <v>521</v>
      </c>
      <c r="K134" t="s">
        <v>522</v>
      </c>
      <c r="L134">
        <v>1355</v>
      </c>
      <c r="N134">
        <v>1010</v>
      </c>
      <c r="O134" t="s">
        <v>419</v>
      </c>
      <c r="P134" t="s">
        <v>419</v>
      </c>
      <c r="Q134">
        <v>100</v>
      </c>
      <c r="X134">
        <v>1.02</v>
      </c>
      <c r="Y134">
        <v>100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1.02</v>
      </c>
      <c r="AH134">
        <v>2</v>
      </c>
      <c r="AI134">
        <v>63959975</v>
      </c>
      <c r="AJ134">
        <v>132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4">
      <c r="A135">
        <f>ROW(Source!A111)</f>
        <v>111</v>
      </c>
      <c r="B135">
        <v>63959976</v>
      </c>
      <c r="C135">
        <v>63959970</v>
      </c>
      <c r="D135">
        <v>36799065</v>
      </c>
      <c r="E135">
        <v>17</v>
      </c>
      <c r="F135">
        <v>1</v>
      </c>
      <c r="G135">
        <v>1</v>
      </c>
      <c r="H135">
        <v>3</v>
      </c>
      <c r="I135" t="s">
        <v>526</v>
      </c>
      <c r="J135" t="s">
        <v>3</v>
      </c>
      <c r="K135" t="s">
        <v>527</v>
      </c>
      <c r="L135">
        <v>1374</v>
      </c>
      <c r="N135">
        <v>1013</v>
      </c>
      <c r="O135" t="s">
        <v>528</v>
      </c>
      <c r="P135" t="s">
        <v>528</v>
      </c>
      <c r="Q135">
        <v>1</v>
      </c>
      <c r="X135">
        <v>18.73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18.73</v>
      </c>
      <c r="AH135">
        <v>2</v>
      </c>
      <c r="AI135">
        <v>63959976</v>
      </c>
      <c r="AJ135">
        <v>133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4">
      <c r="A136">
        <f>ROW(Source!A147)</f>
        <v>147</v>
      </c>
      <c r="B136">
        <v>63959349</v>
      </c>
      <c r="C136">
        <v>63959348</v>
      </c>
      <c r="D136">
        <v>37197992</v>
      </c>
      <c r="E136">
        <v>1</v>
      </c>
      <c r="F136">
        <v>1</v>
      </c>
      <c r="G136">
        <v>1</v>
      </c>
      <c r="H136">
        <v>1</v>
      </c>
      <c r="I136" t="s">
        <v>529</v>
      </c>
      <c r="J136" t="s">
        <v>3</v>
      </c>
      <c r="K136" t="s">
        <v>530</v>
      </c>
      <c r="L136">
        <v>1191</v>
      </c>
      <c r="N136">
        <v>1013</v>
      </c>
      <c r="O136" t="s">
        <v>391</v>
      </c>
      <c r="P136" t="s">
        <v>391</v>
      </c>
      <c r="Q136">
        <v>1</v>
      </c>
      <c r="X136">
        <v>214.32</v>
      </c>
      <c r="Y136">
        <v>0</v>
      </c>
      <c r="Z136">
        <v>0</v>
      </c>
      <c r="AA136">
        <v>0</v>
      </c>
      <c r="AB136">
        <v>7.25</v>
      </c>
      <c r="AC136">
        <v>0</v>
      </c>
      <c r="AD136">
        <v>1</v>
      </c>
      <c r="AE136">
        <v>1</v>
      </c>
      <c r="AF136" t="s">
        <v>3</v>
      </c>
      <c r="AG136">
        <v>214.32</v>
      </c>
      <c r="AH136">
        <v>2</v>
      </c>
      <c r="AI136">
        <v>63959349</v>
      </c>
      <c r="AJ136">
        <v>134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4">
      <c r="A137">
        <f>ROW(Source!A147)</f>
        <v>147</v>
      </c>
      <c r="B137">
        <v>63959350</v>
      </c>
      <c r="C137">
        <v>63959348</v>
      </c>
      <c r="D137">
        <v>36799072</v>
      </c>
      <c r="E137">
        <v>17</v>
      </c>
      <c r="F137">
        <v>1</v>
      </c>
      <c r="G137">
        <v>1</v>
      </c>
      <c r="H137">
        <v>3</v>
      </c>
      <c r="I137" t="s">
        <v>40</v>
      </c>
      <c r="J137" t="s">
        <v>3</v>
      </c>
      <c r="K137" t="s">
        <v>50</v>
      </c>
      <c r="L137">
        <v>1348</v>
      </c>
      <c r="N137">
        <v>1009</v>
      </c>
      <c r="O137" t="s">
        <v>42</v>
      </c>
      <c r="P137" t="s">
        <v>42</v>
      </c>
      <c r="Q137">
        <v>1000</v>
      </c>
      <c r="X137">
        <v>100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 t="s">
        <v>3</v>
      </c>
      <c r="AG137">
        <v>100</v>
      </c>
      <c r="AH137">
        <v>2</v>
      </c>
      <c r="AI137">
        <v>63959350</v>
      </c>
      <c r="AJ137">
        <v>135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10 гр. по ФЕР</vt:lpstr>
      <vt:lpstr>Source</vt:lpstr>
      <vt:lpstr>SourceObSm</vt:lpstr>
      <vt:lpstr>SmtRes</vt:lpstr>
      <vt:lpstr>EtalonRes</vt:lpstr>
      <vt:lpstr>'Смета 10 гр. по ФЕР'!Заголовки_для_печати</vt:lpstr>
      <vt:lpstr>'Смета 10 гр. по ФЕР'!Область_печати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es.frolova</dc:creator>
  <cp:lastModifiedBy>Palych Olenin</cp:lastModifiedBy>
  <cp:lastPrinted>2019-05-24T13:01:20Z</cp:lastPrinted>
  <dcterms:created xsi:type="dcterms:W3CDTF">2019-05-24T13:00:17Z</dcterms:created>
  <dcterms:modified xsi:type="dcterms:W3CDTF">2020-11-04T17:33:04Z</dcterms:modified>
</cp:coreProperties>
</file>